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1075" windowHeight="10365"/>
  </bookViews>
  <sheets>
    <sheet name="Табл 1" sheetId="1" r:id="rId1"/>
    <sheet name="Табл 2.1" sheetId="2" r:id="rId2"/>
    <sheet name="Табл 2.2" sheetId="3" r:id="rId3"/>
    <sheet name="Табл 3" sheetId="4" r:id="rId4"/>
  </sheets>
  <definedNames>
    <definedName name="_xlnm.Print_Area" localSheetId="0">'Табл 1'!$C$1:$V$65</definedName>
    <definedName name="_xlnm.Print_Area" localSheetId="1">'Табл 2.1'!$A$1:$U$61</definedName>
    <definedName name="_xlnm.Print_Area" localSheetId="2">'Табл 2.2'!$B$1:$AD$67</definedName>
    <definedName name="_xlnm.Print_Area" localSheetId="3">'Табл 3'!$A$1:$N$9</definedName>
  </definedNames>
  <calcPr calcId="124519"/>
</workbook>
</file>

<file path=xl/calcChain.xml><?xml version="1.0" encoding="utf-8"?>
<calcChain xmlns="http://schemas.openxmlformats.org/spreadsheetml/2006/main">
  <c r="I33" i="3"/>
  <c r="G33"/>
  <c r="M66" i="1" l="1"/>
  <c r="N66"/>
  <c r="O66"/>
  <c r="Q66"/>
  <c r="R66"/>
  <c r="S66"/>
  <c r="L66"/>
  <c r="E8" i="4"/>
  <c r="F8"/>
  <c r="G8"/>
  <c r="H8"/>
  <c r="I8"/>
  <c r="J8"/>
  <c r="K8"/>
  <c r="L8"/>
  <c r="M8"/>
  <c r="D7"/>
  <c r="D6"/>
  <c r="D5"/>
  <c r="D8" s="1"/>
  <c r="J6"/>
  <c r="J7"/>
  <c r="J5"/>
  <c r="D52" i="3"/>
  <c r="D53"/>
  <c r="D54"/>
  <c r="D55"/>
  <c r="D56"/>
  <c r="D57"/>
  <c r="D58"/>
  <c r="D59"/>
  <c r="D60"/>
  <c r="D61"/>
  <c r="D51"/>
  <c r="E23"/>
  <c r="F23"/>
  <c r="G23"/>
  <c r="H23"/>
  <c r="I23"/>
  <c r="J23"/>
  <c r="K23"/>
  <c r="L23"/>
  <c r="N23"/>
  <c r="O23"/>
  <c r="P23"/>
  <c r="Q23"/>
  <c r="R23"/>
  <c r="T23"/>
  <c r="U23"/>
  <c r="V23"/>
  <c r="W23"/>
  <c r="X23"/>
  <c r="Y23"/>
  <c r="Z23"/>
  <c r="AA23"/>
  <c r="AB23"/>
  <c r="AC23"/>
  <c r="AD23"/>
  <c r="D21"/>
  <c r="F61" i="2"/>
  <c r="G61"/>
  <c r="H61"/>
  <c r="I61"/>
  <c r="J61"/>
  <c r="L61"/>
  <c r="M61"/>
  <c r="N61"/>
  <c r="O61"/>
  <c r="P61"/>
  <c r="Q61"/>
  <c r="R61"/>
  <c r="S61"/>
  <c r="T61"/>
  <c r="U61"/>
  <c r="F22"/>
  <c r="G22"/>
  <c r="H22"/>
  <c r="J22"/>
  <c r="L22"/>
  <c r="N22"/>
  <c r="D38"/>
  <c r="E20"/>
  <c r="D20" s="1"/>
  <c r="T34" i="1" s="1"/>
  <c r="P34" s="1"/>
  <c r="U34" s="1"/>
  <c r="L65"/>
  <c r="M65"/>
  <c r="N65"/>
  <c r="O65"/>
  <c r="Q65"/>
  <c r="R65"/>
  <c r="S65"/>
  <c r="T47"/>
  <c r="M51"/>
  <c r="N51"/>
  <c r="O51"/>
  <c r="Q51"/>
  <c r="R51"/>
  <c r="S51"/>
  <c r="L51"/>
  <c r="L36"/>
  <c r="M36"/>
  <c r="N36"/>
  <c r="O36"/>
  <c r="Q36"/>
  <c r="R36"/>
  <c r="S36"/>
  <c r="R62" i="3" l="1"/>
  <c r="P62"/>
  <c r="O62"/>
  <c r="N62"/>
  <c r="L62"/>
  <c r="K62"/>
  <c r="J62"/>
  <c r="H62"/>
  <c r="E62"/>
  <c r="I60" i="2"/>
  <c r="Q60" i="3"/>
  <c r="K58" i="2"/>
  <c r="M58"/>
  <c r="M58" i="3"/>
  <c r="I56" i="2"/>
  <c r="K55"/>
  <c r="K56"/>
  <c r="M55"/>
  <c r="Q55" i="3"/>
  <c r="F55"/>
  <c r="I54" i="2"/>
  <c r="F54" i="3"/>
  <c r="Q54"/>
  <c r="I53" i="2"/>
  <c r="Q53" i="3"/>
  <c r="Q52"/>
  <c r="M52"/>
  <c r="F51"/>
  <c r="Q51"/>
  <c r="K41" i="2"/>
  <c r="F41" i="3"/>
  <c r="E40" i="2" s="1"/>
  <c r="D40" s="1"/>
  <c r="T49" i="1" s="1"/>
  <c r="M40" i="3"/>
  <c r="F40"/>
  <c r="D40" s="1"/>
  <c r="E39" i="2" s="1"/>
  <c r="D39" s="1"/>
  <c r="T48" i="1" s="1"/>
  <c r="I39" i="2"/>
  <c r="M39"/>
  <c r="M38"/>
  <c r="F38" i="3"/>
  <c r="M38"/>
  <c r="Q38"/>
  <c r="K37" i="2"/>
  <c r="M37"/>
  <c r="O36"/>
  <c r="M36"/>
  <c r="Q36" i="3"/>
  <c r="Q35"/>
  <c r="F35"/>
  <c r="M35"/>
  <c r="I33" i="2"/>
  <c r="M33" i="3"/>
  <c r="M32" i="2"/>
  <c r="M32" i="3"/>
  <c r="F32"/>
  <c r="Q31"/>
  <c r="M30" i="2"/>
  <c r="M41"/>
  <c r="D41" s="1"/>
  <c r="T50" i="1" s="1"/>
  <c r="P50" s="1"/>
  <c r="U50" s="1"/>
  <c r="J42" i="2"/>
  <c r="L42"/>
  <c r="K50"/>
  <c r="K51"/>
  <c r="O21"/>
  <c r="F21" i="3"/>
  <c r="F20"/>
  <c r="I18" i="2"/>
  <c r="M18" i="3"/>
  <c r="O17" i="2"/>
  <c r="I17"/>
  <c r="I16"/>
  <c r="F16" i="3"/>
  <c r="F15"/>
  <c r="Q15"/>
  <c r="I14" i="2"/>
  <c r="I13"/>
  <c r="I12"/>
  <c r="Q12" i="3"/>
  <c r="O11" i="2"/>
  <c r="D41" i="3" l="1"/>
  <c r="I54"/>
  <c r="O18" i="2" l="1"/>
  <c r="O16"/>
  <c r="O15"/>
  <c r="O13"/>
  <c r="O12"/>
  <c r="I15"/>
  <c r="I11"/>
  <c r="K18"/>
  <c r="K17"/>
  <c r="K16"/>
  <c r="K15"/>
  <c r="K14"/>
  <c r="K13"/>
  <c r="K12"/>
  <c r="K11"/>
  <c r="M18"/>
  <c r="M16"/>
  <c r="M15"/>
  <c r="M14"/>
  <c r="M13"/>
  <c r="M12"/>
  <c r="M11"/>
  <c r="M22" s="1"/>
  <c r="K36"/>
  <c r="D36" s="1"/>
  <c r="T45" i="1" s="1"/>
  <c r="P45" s="1"/>
  <c r="U45" s="1"/>
  <c r="K35" i="2"/>
  <c r="K34"/>
  <c r="K33"/>
  <c r="K32"/>
  <c r="K31"/>
  <c r="K30"/>
  <c r="M35"/>
  <c r="M34"/>
  <c r="M33"/>
  <c r="K54"/>
  <c r="K59" s="1"/>
  <c r="K53"/>
  <c r="K61" s="1"/>
  <c r="K57"/>
  <c r="K60"/>
  <c r="S22" i="3"/>
  <c r="S20"/>
  <c r="S19"/>
  <c r="S18"/>
  <c r="D18" s="1"/>
  <c r="E17" i="2" s="1"/>
  <c r="S17" i="3"/>
  <c r="S16"/>
  <c r="S15"/>
  <c r="S14"/>
  <c r="S13"/>
  <c r="S12"/>
  <c r="M22"/>
  <c r="D22" s="1"/>
  <c r="E21" i="2" s="1"/>
  <c r="D21" s="1"/>
  <c r="T35" i="1" s="1"/>
  <c r="P35" s="1"/>
  <c r="U35" s="1"/>
  <c r="M20" i="3"/>
  <c r="D20" s="1"/>
  <c r="E19" i="2" s="1"/>
  <c r="D19" s="1"/>
  <c r="T33" i="1" s="1"/>
  <c r="P33" s="1"/>
  <c r="U33" s="1"/>
  <c r="M19" i="3"/>
  <c r="D19" s="1"/>
  <c r="E18" i="2" s="1"/>
  <c r="M17" i="3"/>
  <c r="M16"/>
  <c r="D16" s="1"/>
  <c r="E15" i="2" s="1"/>
  <c r="M15" i="3"/>
  <c r="M14"/>
  <c r="D14" s="1"/>
  <c r="E13" i="2" s="1"/>
  <c r="M13" i="3"/>
  <c r="M12"/>
  <c r="Z52"/>
  <c r="Z54" s="1"/>
  <c r="Z56" s="1"/>
  <c r="Z58" s="1"/>
  <c r="Z60" s="1"/>
  <c r="Z51"/>
  <c r="Z53" s="1"/>
  <c r="Z55" s="1"/>
  <c r="Z57" s="1"/>
  <c r="Z59" s="1"/>
  <c r="Z61" s="1"/>
  <c r="AB52"/>
  <c r="AB54" s="1"/>
  <c r="AB56" s="1"/>
  <c r="AB58" s="1"/>
  <c r="AB60" s="1"/>
  <c r="AB51"/>
  <c r="AB53" s="1"/>
  <c r="AB55" s="1"/>
  <c r="AB57" s="1"/>
  <c r="AB59" s="1"/>
  <c r="AB61" s="1"/>
  <c r="AD52"/>
  <c r="AD54" s="1"/>
  <c r="AD56" s="1"/>
  <c r="AD58" s="1"/>
  <c r="AD60" s="1"/>
  <c r="AD51"/>
  <c r="X52"/>
  <c r="X54" s="1"/>
  <c r="X56" s="1"/>
  <c r="X58" s="1"/>
  <c r="X60" s="1"/>
  <c r="X51"/>
  <c r="X53" s="1"/>
  <c r="X55" s="1"/>
  <c r="X57" s="1"/>
  <c r="X59" s="1"/>
  <c r="X61" s="1"/>
  <c r="V52"/>
  <c r="V51"/>
  <c r="S53"/>
  <c r="S51"/>
  <c r="Q61"/>
  <c r="Q59"/>
  <c r="Q58"/>
  <c r="Q57"/>
  <c r="Q56"/>
  <c r="M54"/>
  <c r="M56" s="1"/>
  <c r="M60" s="1"/>
  <c r="M51"/>
  <c r="I52"/>
  <c r="I56" s="1"/>
  <c r="I58" s="1"/>
  <c r="I60" s="1"/>
  <c r="I51"/>
  <c r="D17" i="2" l="1"/>
  <c r="T31" i="1" s="1"/>
  <c r="P31" s="1"/>
  <c r="U31" s="1"/>
  <c r="D13" i="3"/>
  <c r="E12" i="2" s="1"/>
  <c r="D15" i="3"/>
  <c r="E14" i="2" s="1"/>
  <c r="D17" i="3"/>
  <c r="E16" i="2" s="1"/>
  <c r="S23" i="3"/>
  <c r="D12" i="2"/>
  <c r="T26" i="1" s="1"/>
  <c r="P26" s="1"/>
  <c r="U26" s="1"/>
  <c r="D14" i="2"/>
  <c r="T28" i="1" s="1"/>
  <c r="P28" s="1"/>
  <c r="U28" s="1"/>
  <c r="D16" i="2"/>
  <c r="T30" i="1" s="1"/>
  <c r="P30" s="1"/>
  <c r="U30" s="1"/>
  <c r="M23" i="3"/>
  <c r="D12"/>
  <c r="D33" i="2"/>
  <c r="T42" i="1" s="1"/>
  <c r="D18" i="2"/>
  <c r="T32" i="1" s="1"/>
  <c r="P32" s="1"/>
  <c r="U32" s="1"/>
  <c r="D15" i="2"/>
  <c r="T29" i="1" s="1"/>
  <c r="P29" s="1"/>
  <c r="U29" s="1"/>
  <c r="K22" i="2"/>
  <c r="D13"/>
  <c r="T27" i="1" s="1"/>
  <c r="P27" s="1"/>
  <c r="U27" s="1"/>
  <c r="I22" i="2"/>
  <c r="O22"/>
  <c r="Q62" i="3"/>
  <c r="I53"/>
  <c r="I55" s="1"/>
  <c r="I57" s="1"/>
  <c r="I59" s="1"/>
  <c r="I61" s="1"/>
  <c r="M53"/>
  <c r="M55" s="1"/>
  <c r="M57" s="1"/>
  <c r="M59" s="1"/>
  <c r="M61" s="1"/>
  <c r="S62"/>
  <c r="M42" i="2"/>
  <c r="K42"/>
  <c r="V54" i="3"/>
  <c r="T52"/>
  <c r="V53"/>
  <c r="T51"/>
  <c r="AD53"/>
  <c r="AD55" s="1"/>
  <c r="AD57" s="1"/>
  <c r="AD59" s="1"/>
  <c r="AD61" s="1"/>
  <c r="F61"/>
  <c r="F60"/>
  <c r="F59"/>
  <c r="F58"/>
  <c r="F57"/>
  <c r="F56"/>
  <c r="G51"/>
  <c r="AD32"/>
  <c r="AD34" s="1"/>
  <c r="AD36" s="1"/>
  <c r="AD38" s="1"/>
  <c r="AD43" s="1"/>
  <c r="AD31"/>
  <c r="AD33" s="1"/>
  <c r="AD35" s="1"/>
  <c r="AD37" s="1"/>
  <c r="AD42" s="1"/>
  <c r="AB32"/>
  <c r="AB34" s="1"/>
  <c r="AB36" s="1"/>
  <c r="AB38" s="1"/>
  <c r="AB43" s="1"/>
  <c r="AB31"/>
  <c r="AB33" s="1"/>
  <c r="AB35" s="1"/>
  <c r="AB37" s="1"/>
  <c r="AB42" s="1"/>
  <c r="Z32"/>
  <c r="Z34" s="1"/>
  <c r="Z36" s="1"/>
  <c r="Z38" s="1"/>
  <c r="Z43" s="1"/>
  <c r="Z31"/>
  <c r="Z33" s="1"/>
  <c r="Z35" s="1"/>
  <c r="Z37" s="1"/>
  <c r="Z42" s="1"/>
  <c r="X31"/>
  <c r="X33" s="1"/>
  <c r="X35" s="1"/>
  <c r="X37" s="1"/>
  <c r="X42" s="1"/>
  <c r="X32"/>
  <c r="X34" s="1"/>
  <c r="X36" s="1"/>
  <c r="X38" s="1"/>
  <c r="X43" s="1"/>
  <c r="V32"/>
  <c r="V31"/>
  <c r="S32"/>
  <c r="S34" s="1"/>
  <c r="S36" s="1"/>
  <c r="S38" s="1"/>
  <c r="S43" s="1"/>
  <c r="S31"/>
  <c r="S33" s="1"/>
  <c r="S35" s="1"/>
  <c r="S37" s="1"/>
  <c r="S42" s="1"/>
  <c r="Q32"/>
  <c r="Q34" s="1"/>
  <c r="Q43" s="1"/>
  <c r="Q33"/>
  <c r="Q37" s="1"/>
  <c r="Q42" s="1"/>
  <c r="O42"/>
  <c r="O38"/>
  <c r="O37"/>
  <c r="O35"/>
  <c r="O32"/>
  <c r="N43"/>
  <c r="M34"/>
  <c r="M36" s="1"/>
  <c r="M43" s="1"/>
  <c r="M31"/>
  <c r="M37" s="1"/>
  <c r="M42" s="1"/>
  <c r="K32"/>
  <c r="K34" s="1"/>
  <c r="K36" s="1"/>
  <c r="K38" s="1"/>
  <c r="K43" s="1"/>
  <c r="K31"/>
  <c r="K33" s="1"/>
  <c r="K35" s="1"/>
  <c r="K37" s="1"/>
  <c r="K42" s="1"/>
  <c r="I32"/>
  <c r="I34" s="1"/>
  <c r="I36" s="1"/>
  <c r="I38" s="1"/>
  <c r="I43" s="1"/>
  <c r="I31"/>
  <c r="I35" s="1"/>
  <c r="I37" s="1"/>
  <c r="I42" s="1"/>
  <c r="E43"/>
  <c r="F42"/>
  <c r="F37"/>
  <c r="F36"/>
  <c r="F34"/>
  <c r="F33"/>
  <c r="F31"/>
  <c r="G31" s="1"/>
  <c r="D23" l="1"/>
  <c r="E11" i="2"/>
  <c r="F62" i="3"/>
  <c r="M62"/>
  <c r="I62"/>
  <c r="V33"/>
  <c r="T31"/>
  <c r="V55"/>
  <c r="T53"/>
  <c r="V56"/>
  <c r="T54"/>
  <c r="V34"/>
  <c r="T32"/>
  <c r="O43"/>
  <c r="F43"/>
  <c r="G52"/>
  <c r="G35"/>
  <c r="G37" s="1"/>
  <c r="G42" s="1"/>
  <c r="G32"/>
  <c r="G34" s="1"/>
  <c r="G36" s="1"/>
  <c r="G38" s="1"/>
  <c r="G53"/>
  <c r="G55" s="1"/>
  <c r="G57" s="1"/>
  <c r="G59" s="1"/>
  <c r="G61" s="1"/>
  <c r="E22" i="2" l="1"/>
  <c r="D11"/>
  <c r="E50"/>
  <c r="V36" i="3"/>
  <c r="T34"/>
  <c r="V58"/>
  <c r="T56"/>
  <c r="V57"/>
  <c r="T55"/>
  <c r="V35"/>
  <c r="T33"/>
  <c r="D33" s="1"/>
  <c r="E32" i="2" s="1"/>
  <c r="D32" s="1"/>
  <c r="T41" i="1" s="1"/>
  <c r="P41" s="1"/>
  <c r="U41" s="1"/>
  <c r="G54" i="3"/>
  <c r="G56" s="1"/>
  <c r="G58" s="1"/>
  <c r="G60" s="1"/>
  <c r="E51" i="2"/>
  <c r="D51" s="1"/>
  <c r="T55" i="1" s="1"/>
  <c r="P55" s="1"/>
  <c r="U55" s="1"/>
  <c r="G43" i="3"/>
  <c r="D31"/>
  <c r="E30" i="2" s="1"/>
  <c r="D30" s="1"/>
  <c r="T39" i="1" s="1"/>
  <c r="P39" s="1"/>
  <c r="U39" s="1"/>
  <c r="E52" i="2"/>
  <c r="D52" s="1"/>
  <c r="T56" i="1" s="1"/>
  <c r="P56" s="1"/>
  <c r="U56" s="1"/>
  <c r="D32" i="3"/>
  <c r="E31" i="2" s="1"/>
  <c r="D31" s="1"/>
  <c r="T40" i="1" s="1"/>
  <c r="P40" s="1"/>
  <c r="U40" s="1"/>
  <c r="D34" i="3"/>
  <c r="T25" i="1" l="1"/>
  <c r="D22" i="2"/>
  <c r="G62" i="3"/>
  <c r="E54" i="2"/>
  <c r="D54" s="1"/>
  <c r="T58" i="1" s="1"/>
  <c r="P58" s="1"/>
  <c r="U58" s="1"/>
  <c r="D50" i="2"/>
  <c r="T54" i="1" s="1"/>
  <c r="V37" i="3"/>
  <c r="T35"/>
  <c r="D35" s="1"/>
  <c r="E34" i="2" s="1"/>
  <c r="D34" s="1"/>
  <c r="T43" i="1" s="1"/>
  <c r="V59" i="3"/>
  <c r="T57"/>
  <c r="E56" i="2" s="1"/>
  <c r="D56" s="1"/>
  <c r="T60" i="1" s="1"/>
  <c r="P60" s="1"/>
  <c r="U60" s="1"/>
  <c r="V60" i="3"/>
  <c r="T58"/>
  <c r="E57" i="2" s="1"/>
  <c r="D57" s="1"/>
  <c r="T61" i="1" s="1"/>
  <c r="P61" s="1"/>
  <c r="U61" s="1"/>
  <c r="V38" i="3"/>
  <c r="T36"/>
  <c r="D36" s="1"/>
  <c r="E35" i="2" s="1"/>
  <c r="D35" s="1"/>
  <c r="T44" i="1" s="1"/>
  <c r="P44" s="1"/>
  <c r="U44" s="1"/>
  <c r="E53" i="2"/>
  <c r="D53" s="1"/>
  <c r="T57" i="1" s="1"/>
  <c r="P57" s="1"/>
  <c r="U57" s="1"/>
  <c r="E55" i="2"/>
  <c r="D55" s="1"/>
  <c r="T59" i="1" s="1"/>
  <c r="P59" s="1"/>
  <c r="U59" s="1"/>
  <c r="T36" l="1"/>
  <c r="P25"/>
  <c r="V43" i="3"/>
  <c r="T38"/>
  <c r="T60"/>
  <c r="E59" i="2" s="1"/>
  <c r="D59" s="1"/>
  <c r="T63" i="1" s="1"/>
  <c r="P63" s="1"/>
  <c r="U63" s="1"/>
  <c r="V61" i="3"/>
  <c r="T59"/>
  <c r="E58" i="2" s="1"/>
  <c r="D58" s="1"/>
  <c r="T62" i="1" s="1"/>
  <c r="P62" s="1"/>
  <c r="U62" s="1"/>
  <c r="V42" i="3"/>
  <c r="T42" s="1"/>
  <c r="D42" s="1"/>
  <c r="T37"/>
  <c r="D37" s="1"/>
  <c r="P36" i="1" l="1"/>
  <c r="N5" i="4" s="1"/>
  <c r="O5" s="1"/>
  <c r="U25" i="1"/>
  <c r="T61" i="3"/>
  <c r="T43"/>
  <c r="D38"/>
  <c r="E37" i="2" s="1"/>
  <c r="D37" s="1"/>
  <c r="T46" i="1" s="1"/>
  <c r="P46" s="1"/>
  <c r="U46" s="1"/>
  <c r="T62" i="3" l="1"/>
  <c r="D42" i="2"/>
  <c r="D43" i="3"/>
  <c r="E42" i="2" s="1"/>
  <c r="E60" l="1"/>
  <c r="D62" i="3"/>
  <c r="D60" i="2" l="1"/>
  <c r="T64" i="1" s="1"/>
  <c r="E61" i="2"/>
  <c r="D61"/>
  <c r="P64" i="1" l="1"/>
  <c r="U64" s="1"/>
  <c r="T65"/>
  <c r="P42"/>
  <c r="U42" s="1"/>
  <c r="T51"/>
  <c r="P43"/>
  <c r="U43" s="1"/>
  <c r="P49"/>
  <c r="U49" s="1"/>
  <c r="P48"/>
  <c r="U48" s="1"/>
  <c r="P47"/>
  <c r="U47" s="1"/>
  <c r="P54"/>
  <c r="T66" l="1"/>
  <c r="U54"/>
  <c r="P65"/>
  <c r="N7" i="4" s="1"/>
  <c r="O7" s="1"/>
  <c r="P51" i="1"/>
  <c r="N6" i="4" l="1"/>
  <c r="P66" i="1"/>
  <c r="O6" i="4" l="1"/>
  <c r="O8" s="1"/>
  <c r="N8"/>
</calcChain>
</file>

<file path=xl/sharedStrings.xml><?xml version="1.0" encoding="utf-8"?>
<sst xmlns="http://schemas.openxmlformats.org/spreadsheetml/2006/main" count="523" uniqueCount="155">
  <si>
    <t>№</t>
  </si>
  <si>
    <t>п/п</t>
  </si>
  <si>
    <t>Адрес МКД</t>
  </si>
  <si>
    <t>год</t>
  </si>
  <si>
    <t xml:space="preserve">вводва в зксплуатацию </t>
  </si>
  <si>
    <t xml:space="preserve">завершение последнего </t>
  </si>
  <si>
    <t>Петровский городской округ Ставропольского края</t>
  </si>
  <si>
    <t xml:space="preserve">   материал стен</t>
  </si>
  <si>
    <t xml:space="preserve">  количество этажей</t>
  </si>
  <si>
    <t>количество подъездов</t>
  </si>
  <si>
    <t>кв.м</t>
  </si>
  <si>
    <t>всего</t>
  </si>
  <si>
    <t>чел.</t>
  </si>
  <si>
    <t>В том числе</t>
  </si>
  <si>
    <t>Стоимость капитального ремонта</t>
  </si>
  <si>
    <t>Всего:</t>
  </si>
  <si>
    <t>руб.</t>
  </si>
  <si>
    <t>руб./кв.м</t>
  </si>
  <si>
    <t>Итого: по Петровскому гордского округа Ставропольского края</t>
  </si>
  <si>
    <t>Кирпичные,
 каменные</t>
  </si>
  <si>
    <t>в том числе жилых помещений,
 находящихся в собственности раждан</t>
  </si>
  <si>
    <t>количество жителей, зарегистрированных в МКД
 на дату тверждения краткосрочного плана</t>
  </si>
  <si>
    <t>за счёт 
средств Фонда</t>
  </si>
  <si>
    <t>за счёт средств бюджета 
субьекта Российской Федерации</t>
  </si>
  <si>
    <t>за счёт средств
 мстного бюджета</t>
  </si>
  <si>
    <t>Удельная стоимость капитального 
ремонта 1 кв.м общей площади помищений МКД</t>
  </si>
  <si>
    <t>Плановая дата 
завершения работ</t>
  </si>
  <si>
    <t>за счёт средств
 собственников помещений в МКД</t>
  </si>
  <si>
    <t>№
п/п</t>
  </si>
  <si>
    <t>Стоимость
капитального
ремонта
ВСЕГО</t>
  </si>
  <si>
    <t>Виды, установленные частью 1 статьи 166 Жилищного Кодекса Российской Федерации</t>
  </si>
  <si>
    <t>ремонт
внутрендомовых
инженерных
систем</t>
  </si>
  <si>
    <t>ремонт или замена
лифтового
 оборудования</t>
  </si>
  <si>
    <t xml:space="preserve">
переустройство невентилируемой
крыши на
вентилируемую
крышу, 
устройство
выходов на кровлю</t>
  </si>
  <si>
    <t>установка
коллективных
(общественных)
ПУ и УУ</t>
  </si>
  <si>
    <t>другие
виды</t>
  </si>
  <si>
    <t>Петровский городской округ
Ставропольский край</t>
  </si>
  <si>
    <t>ед.</t>
  </si>
  <si>
    <t>куб.м</t>
  </si>
  <si>
    <t>Итого: по Петровскому городскому
округу Ставропольскому краю</t>
  </si>
  <si>
    <t>Петровский городской округ Ставропольский край</t>
  </si>
  <si>
    <t>Адрес
МКД</t>
  </si>
  <si>
    <t>п.м.</t>
  </si>
  <si>
    <t>инженерные сети</t>
  </si>
  <si>
    <t>водопогреватель</t>
  </si>
  <si>
    <t>в том чесле</t>
  </si>
  <si>
    <t>ремонт внутридомовых 
инженерных сетей</t>
  </si>
  <si>
    <t>газоснабжения 
(2139,71)</t>
  </si>
  <si>
    <t xml:space="preserve">теплоснабжение
(2183,20)
</t>
  </si>
  <si>
    <t>электроснабжение
(735,09)</t>
  </si>
  <si>
    <t>установка коллективных
(общедомовых) 
ПУ и УУ</t>
  </si>
  <si>
    <t>в том числе</t>
  </si>
  <si>
    <t>водоотведение
(1346,6)</t>
  </si>
  <si>
    <t xml:space="preserve">горячего 
снабжения </t>
  </si>
  <si>
    <t>ПУ
горячего водоснабжения</t>
  </si>
  <si>
    <t>ПУ
холодного
водоснабжения</t>
  </si>
  <si>
    <t>ПУ
газоснабжения</t>
  </si>
  <si>
    <t>ПУ
теплоснабжения</t>
  </si>
  <si>
    <t>ПУ
электроснабжения</t>
  </si>
  <si>
    <t>Петровский городской округ
Ставропольского края</t>
  </si>
  <si>
    <t>Итого: по Петровскому городскому
округу Ставропольского края</t>
  </si>
  <si>
    <t>водоотведение
(1416,63)</t>
  </si>
  <si>
    <t>водоподогреватель</t>
  </si>
  <si>
    <t>таблица 2.1</t>
  </si>
  <si>
    <t xml:space="preserve">ремонт крыши
</t>
  </si>
  <si>
    <t xml:space="preserve">ремонт фасада
</t>
  </si>
  <si>
    <t xml:space="preserve">ремонт фундамента
</t>
  </si>
  <si>
    <t>г. Светлоград,
ул. Гагарина, д. 10</t>
  </si>
  <si>
    <t>г. Светлоград,
ул. Гагарина, д. 12</t>
  </si>
  <si>
    <t>г. Светлоград,
ул. Комсомольская, д. 32</t>
  </si>
  <si>
    <t>г. Светлоград,
пл. Выставочная, д. 12</t>
  </si>
  <si>
    <t>г. Светлоград,
пл. Выставочная, д. 14</t>
  </si>
  <si>
    <t>г. Светлоград,
пл. Выставочная, д. 15</t>
  </si>
  <si>
    <t>г. Светлоград,,
пл. Выставочная, д. 16</t>
  </si>
  <si>
    <t>гш. Светлоград,
пл. Выставочная, д. 4</t>
  </si>
  <si>
    <t>г. Светлоград,  
пл. Выставочная, д. 5</t>
  </si>
  <si>
    <t>г. Светлоград, 
пл. Выставочная, д. 6</t>
  </si>
  <si>
    <t>г. Светлоград,
пл. Выставочная, д. 7</t>
  </si>
  <si>
    <t>г. Светлоград,
пл. Выставочная, д. 9</t>
  </si>
  <si>
    <t>г. Светлоград,
ул. Железнадорожная, д. 2</t>
  </si>
  <si>
    <t>г. Светлоград,
ул. Калинина, д. 2</t>
  </si>
  <si>
    <t>г. Светлоград,
ул. Кирова, д. 17</t>
  </si>
  <si>
    <t>г. Светлоград,
ул. Кирова, д. 9</t>
  </si>
  <si>
    <t>г. Светлоград.
ул. Фабричная, д. 9</t>
  </si>
  <si>
    <t>г. Светлоград,
ул. Комсомольская, д. 34</t>
  </si>
  <si>
    <t>В.В. Редькин</t>
  </si>
  <si>
    <t>Виды, установленным нормативным актом 
субъкта Российской Федерации</t>
  </si>
  <si>
    <t>Виды, установленным нормативным актом
 субъкта Российской Федерации</t>
  </si>
  <si>
    <t>Таблица 2.2</t>
  </si>
  <si>
    <t xml:space="preserve">                          </t>
  </si>
  <si>
    <t>Площадь 
помещений МКД:</t>
  </si>
  <si>
    <t xml:space="preserve">   </t>
  </si>
  <si>
    <t>утепление
 фасада</t>
  </si>
  <si>
    <t>утепление 
фасада</t>
  </si>
  <si>
    <t>инженерные
 сети</t>
  </si>
  <si>
    <t>Управляющий делами администрации</t>
  </si>
  <si>
    <t>Петровского городского округа</t>
  </si>
  <si>
    <t>Ставропольского края</t>
  </si>
  <si>
    <t xml:space="preserve"> </t>
  </si>
  <si>
    <t>общая площадь
 МКД, всего</t>
  </si>
  <si>
    <t>г. Светлоград,
ул. Фабричная, д. 8</t>
  </si>
  <si>
    <t xml:space="preserve">холодного водоснабжения
(2024,00)
</t>
  </si>
  <si>
    <t xml:space="preserve">газоснабжения 
(2244,00)
</t>
  </si>
  <si>
    <t xml:space="preserve">теплоснабжение
(1735,00)
</t>
  </si>
  <si>
    <t xml:space="preserve">электроснабжение
(1396,00)
</t>
  </si>
  <si>
    <t xml:space="preserve">водоотведение
(2499,00)
</t>
  </si>
  <si>
    <t xml:space="preserve">ремонт подвальных
помщений
</t>
  </si>
  <si>
    <t>Реестр многоквартирных домов по видам ремонта внутридомовых инженерных систем и установки 
систем коллективных (общедомовых) приборов учета и узлов управления</t>
  </si>
  <si>
    <t xml:space="preserve">горячего 
водоснабжения </t>
  </si>
  <si>
    <t>Реестр многоквартирных домов по видам ремонта</t>
  </si>
  <si>
    <r>
      <t xml:space="preserve">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  <charset val="204"/>
      </rPr>
      <t>Таблица 1</t>
    </r>
    <r>
      <rPr>
        <sz val="12"/>
        <color theme="1"/>
        <rFont val="Times New Roman"/>
        <family val="1"/>
        <charset val="204"/>
      </rPr>
      <t xml:space="preserve">
Перечень многоквартирных домов, которые
подлежат капитальному ремонту
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</si>
  <si>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Таблица 3 
 Планируемые показатели выполнения работ по капитальному
ремонту многоквартирных домов
</t>
  </si>
  <si>
    <t>№п/п</t>
  </si>
  <si>
    <t>Год</t>
  </si>
  <si>
    <t>Наименование муниципального образования</t>
  </si>
  <si>
    <t>Общая площадь МКД, всего</t>
  </si>
  <si>
    <t>Количество жителей, зарегистрированных в МКД на дату утверждения краткосрочного плана</t>
  </si>
  <si>
    <t>Количество МКД</t>
  </si>
  <si>
    <t>I квартал</t>
  </si>
  <si>
    <t>II квартал</t>
  </si>
  <si>
    <t>III квартал</t>
  </si>
  <si>
    <t>IV квартал</t>
  </si>
  <si>
    <t>всего:</t>
  </si>
  <si>
    <t>кв. м</t>
  </si>
  <si>
    <t>1.</t>
  </si>
  <si>
    <t>Петровский городской округ</t>
  </si>
  <si>
    <t>2.</t>
  </si>
  <si>
    <t>3.</t>
  </si>
  <si>
    <t>Петровский 
городской округ</t>
  </si>
  <si>
    <t>Итого по МО: Петровский городской округ</t>
  </si>
  <si>
    <t>г. Светлоград, пл. Выставочная, д. 10</t>
  </si>
  <si>
    <t>г. Светлоград,
пл. Выставочная, д. 45</t>
  </si>
  <si>
    <t xml:space="preserve">             2020 год</t>
  </si>
  <si>
    <t>г. Светлоград,
пл. Выставочная, д. 5</t>
  </si>
  <si>
    <t>2021 год</t>
  </si>
  <si>
    <t>2022 год</t>
  </si>
  <si>
    <t>г. Светлоград,
ул. Кирова, д. 11</t>
  </si>
  <si>
    <t xml:space="preserve">с. Шангала ул.60 лет Октября,30 </t>
  </si>
  <si>
    <t>2020 год</t>
  </si>
  <si>
    <t>г. Светлоград, 
пл. Выставочная, д. 1</t>
  </si>
  <si>
    <t>г. Светлоград, 
пл. Выставочная, д. 10</t>
  </si>
  <si>
    <t>Способ формирования фонда капитального ремонта (указывается РО или СП.СЧ.)</t>
  </si>
  <si>
    <t xml:space="preserve">с. Шангала
 ул.60 лет Октября,30 </t>
  </si>
  <si>
    <t xml:space="preserve">с. Шангала 
ул.60 лет Октября,30 </t>
  </si>
  <si>
    <t xml:space="preserve">холодного водоснабжения
(1851,35)
</t>
  </si>
  <si>
    <t>р.о</t>
  </si>
  <si>
    <t>Итого 2022: по Петровскому городскому округу Ставропольского края</t>
  </si>
  <si>
    <t>Итого: по Петровскому городскому округу Ставропольского края</t>
  </si>
  <si>
    <t>сп. сч</t>
  </si>
  <si>
    <t xml:space="preserve">холодного водоснабжения
</t>
  </si>
  <si>
    <t xml:space="preserve">газоснабжения 
</t>
  </si>
  <si>
    <t xml:space="preserve">теплоснабжение
</t>
  </si>
  <si>
    <t xml:space="preserve">электроснабжение
</t>
  </si>
  <si>
    <t xml:space="preserve"> КРАТКОСРОЧНЫЙ ПЛАН
  реализации региональной программы капитального ремонта в отношении общего имущества в многоквартирных домах, расположенных на территории  
Петровского городского округа Ставропольского края, на 2020 - 2022 годы
</t>
  </si>
  <si>
    <t xml:space="preserve">УТВЕРЖДЕН
 постановлением администрации
Петровского городского окурга
 Ставропольского края
от 13 марта 2019 г. № 584
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</si>
</sst>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0_ ;\-#,##0.00\ "/>
  </numFmts>
  <fonts count="21">
    <font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b/>
      <sz val="1"/>
      <color theme="1"/>
      <name val="Times New Roman"/>
      <family val="1"/>
      <charset val="204"/>
    </font>
    <font>
      <sz val="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2">
    <xf numFmtId="0" fontId="0" fillId="0" borderId="0" xfId="0"/>
    <xf numFmtId="0" fontId="0" fillId="0" borderId="13" xfId="0" applyBorder="1"/>
    <xf numFmtId="0" fontId="0" fillId="0" borderId="0" xfId="0" applyBorder="1"/>
    <xf numFmtId="0" fontId="2" fillId="0" borderId="0" xfId="0" applyFont="1"/>
    <xf numFmtId="0" fontId="2" fillId="0" borderId="5" xfId="0" applyFont="1" applyBorder="1"/>
    <xf numFmtId="0" fontId="2" fillId="0" borderId="4" xfId="0" applyFont="1" applyBorder="1"/>
    <xf numFmtId="0" fontId="2" fillId="0" borderId="12" xfId="0" applyFont="1" applyBorder="1"/>
    <xf numFmtId="0" fontId="2" fillId="0" borderId="2" xfId="0" applyFont="1" applyBorder="1"/>
    <xf numFmtId="0" fontId="2" fillId="0" borderId="8" xfId="0" applyFont="1" applyBorder="1"/>
    <xf numFmtId="0" fontId="2" fillId="0" borderId="12" xfId="0" applyFont="1" applyBorder="1" applyAlignment="1">
      <alignment horizontal="left" vertical="top" wrapText="1"/>
    </xf>
    <xf numFmtId="2" fontId="2" fillId="0" borderId="12" xfId="0" applyNumberFormat="1" applyFont="1" applyBorder="1"/>
    <xf numFmtId="14" fontId="2" fillId="0" borderId="8" xfId="0" applyNumberFormat="1" applyFont="1" applyBorder="1"/>
    <xf numFmtId="0" fontId="2" fillId="0" borderId="12" xfId="0" applyFont="1" applyBorder="1" applyAlignment="1">
      <alignment horizontal="left" vertical="top"/>
    </xf>
    <xf numFmtId="43" fontId="3" fillId="0" borderId="12" xfId="0" applyNumberFormat="1" applyFont="1" applyBorder="1"/>
    <xf numFmtId="0" fontId="2" fillId="0" borderId="9" xfId="0" applyFont="1" applyBorder="1"/>
    <xf numFmtId="0" fontId="3" fillId="0" borderId="10" xfId="0" applyFont="1" applyBorder="1"/>
    <xf numFmtId="0" fontId="2" fillId="0" borderId="10" xfId="0" applyFont="1" applyBorder="1"/>
    <xf numFmtId="0" fontId="3" fillId="0" borderId="8" xfId="0" applyFont="1" applyBorder="1"/>
    <xf numFmtId="4" fontId="3" fillId="0" borderId="12" xfId="0" applyNumberFormat="1" applyFont="1" applyBorder="1"/>
    <xf numFmtId="0" fontId="2" fillId="0" borderId="15" xfId="0" applyFont="1" applyBorder="1"/>
    <xf numFmtId="0" fontId="2" fillId="0" borderId="6" xfId="0" applyFont="1" applyBorder="1"/>
    <xf numFmtId="0" fontId="2" fillId="0" borderId="14" xfId="0" applyFont="1" applyBorder="1"/>
    <xf numFmtId="0" fontId="2" fillId="0" borderId="1" xfId="0" applyFont="1" applyBorder="1"/>
    <xf numFmtId="0" fontId="2" fillId="0" borderId="12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0" xfId="0" applyFont="1"/>
    <xf numFmtId="0" fontId="1" fillId="0" borderId="0" xfId="0" applyFont="1" applyBorder="1"/>
    <xf numFmtId="0" fontId="4" fillId="0" borderId="12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0" xfId="0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/>
    <xf numFmtId="0" fontId="4" fillId="0" borderId="5" xfId="0" applyFont="1" applyBorder="1"/>
    <xf numFmtId="0" fontId="4" fillId="0" borderId="4" xfId="0" applyFont="1" applyBorder="1"/>
    <xf numFmtId="0" fontId="4" fillId="0" borderId="12" xfId="0" applyFont="1" applyBorder="1"/>
    <xf numFmtId="0" fontId="4" fillId="0" borderId="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/>
    <xf numFmtId="0" fontId="6" fillId="0" borderId="0" xfId="0" applyFont="1" applyAlignment="1"/>
    <xf numFmtId="0" fontId="0" fillId="0" borderId="0" xfId="0" applyAlignment="1">
      <alignment vertical="center"/>
    </xf>
    <xf numFmtId="0" fontId="4" fillId="0" borderId="8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8" fillId="0" borderId="0" xfId="0" applyFont="1"/>
    <xf numFmtId="0" fontId="4" fillId="0" borderId="0" xfId="0" applyFont="1"/>
    <xf numFmtId="0" fontId="4" fillId="0" borderId="10" xfId="0" applyFont="1" applyBorder="1"/>
    <xf numFmtId="0" fontId="12" fillId="0" borderId="10" xfId="0" applyFont="1" applyBorder="1"/>
    <xf numFmtId="0" fontId="4" fillId="0" borderId="8" xfId="0" applyFont="1" applyBorder="1"/>
    <xf numFmtId="2" fontId="4" fillId="0" borderId="6" xfId="0" applyNumberFormat="1" applyFont="1" applyBorder="1"/>
    <xf numFmtId="0" fontId="4" fillId="0" borderId="6" xfId="0" applyFont="1" applyBorder="1"/>
    <xf numFmtId="2" fontId="4" fillId="0" borderId="1" xfId="0" applyNumberFormat="1" applyFont="1" applyBorder="1"/>
    <xf numFmtId="164" fontId="4" fillId="0" borderId="6" xfId="0" applyNumberFormat="1" applyFont="1" applyBorder="1"/>
    <xf numFmtId="2" fontId="4" fillId="0" borderId="12" xfId="0" applyNumberFormat="1" applyFont="1" applyBorder="1"/>
    <xf numFmtId="164" fontId="4" fillId="0" borderId="12" xfId="0" applyNumberFormat="1" applyFont="1" applyBorder="1"/>
    <xf numFmtId="4" fontId="4" fillId="0" borderId="7" xfId="0" applyNumberFormat="1" applyFont="1" applyBorder="1"/>
    <xf numFmtId="164" fontId="4" fillId="0" borderId="7" xfId="0" applyNumberFormat="1" applyFont="1" applyBorder="1"/>
    <xf numFmtId="2" fontId="4" fillId="0" borderId="7" xfId="0" applyNumberFormat="1" applyFont="1" applyBorder="1"/>
    <xf numFmtId="4" fontId="4" fillId="0" borderId="12" xfId="0" applyNumberFormat="1" applyFont="1" applyBorder="1"/>
    <xf numFmtId="2" fontId="11" fillId="0" borderId="1" xfId="0" applyNumberFormat="1" applyFont="1" applyBorder="1"/>
    <xf numFmtId="164" fontId="11" fillId="0" borderId="6" xfId="0" applyNumberFormat="1" applyFont="1" applyBorder="1"/>
    <xf numFmtId="0" fontId="11" fillId="0" borderId="9" xfId="0" applyFont="1" applyBorder="1" applyAlignment="1"/>
    <xf numFmtId="0" fontId="11" fillId="0" borderId="10" xfId="0" applyFont="1" applyBorder="1" applyAlignment="1"/>
    <xf numFmtId="0" fontId="13" fillId="0" borderId="10" xfId="0" applyFont="1" applyBorder="1" applyAlignment="1"/>
    <xf numFmtId="0" fontId="11" fillId="0" borderId="8" xfId="0" applyFont="1" applyBorder="1" applyAlignment="1"/>
    <xf numFmtId="4" fontId="4" fillId="0" borderId="6" xfId="0" applyNumberFormat="1" applyFont="1" applyBorder="1"/>
    <xf numFmtId="4" fontId="4" fillId="0" borderId="5" xfId="0" applyNumberFormat="1" applyFont="1" applyBorder="1"/>
    <xf numFmtId="164" fontId="4" fillId="0" borderId="5" xfId="0" applyNumberFormat="1" applyFont="1" applyBorder="1"/>
    <xf numFmtId="2" fontId="4" fillId="0" borderId="5" xfId="0" applyNumberFormat="1" applyFont="1" applyBorder="1"/>
    <xf numFmtId="2" fontId="4" fillId="0" borderId="8" xfId="0" applyNumberFormat="1" applyFont="1" applyBorder="1"/>
    <xf numFmtId="4" fontId="11" fillId="0" borderId="12" xfId="0" applyNumberFormat="1" applyFont="1" applyBorder="1"/>
    <xf numFmtId="164" fontId="11" fillId="0" borderId="12" xfId="0" applyNumberFormat="1" applyFont="1" applyBorder="1"/>
    <xf numFmtId="2" fontId="11" fillId="0" borderId="12" xfId="0" applyNumberFormat="1" applyFont="1" applyBorder="1"/>
    <xf numFmtId="0" fontId="8" fillId="0" borderId="13" xfId="0" applyFont="1" applyBorder="1"/>
    <xf numFmtId="164" fontId="4" fillId="0" borderId="14" xfId="0" applyNumberFormat="1" applyFont="1" applyBorder="1"/>
    <xf numFmtId="164" fontId="4" fillId="0" borderId="10" xfId="0" applyNumberFormat="1" applyFont="1" applyBorder="1"/>
    <xf numFmtId="164" fontId="4" fillId="0" borderId="15" xfId="0" applyNumberFormat="1" applyFont="1" applyBorder="1"/>
    <xf numFmtId="4" fontId="11" fillId="0" borderId="12" xfId="0" applyNumberFormat="1" applyFont="1" applyBorder="1" applyAlignment="1"/>
    <xf numFmtId="2" fontId="4" fillId="0" borderId="0" xfId="0" applyNumberFormat="1" applyFont="1" applyBorder="1"/>
    <xf numFmtId="0" fontId="4" fillId="0" borderId="0" xfId="0" applyFont="1" applyAlignment="1">
      <alignment horizontal="left"/>
    </xf>
    <xf numFmtId="0" fontId="9" fillId="0" borderId="0" xfId="0" applyFont="1" applyBorder="1" applyAlignment="1"/>
    <xf numFmtId="0" fontId="4" fillId="0" borderId="0" xfId="0" applyFont="1" applyBorder="1"/>
    <xf numFmtId="0" fontId="9" fillId="0" borderId="0" xfId="0" applyFont="1" applyAlignment="1"/>
    <xf numFmtId="0" fontId="8" fillId="0" borderId="0" xfId="0" applyFont="1" applyAlignment="1">
      <alignment horizontal="left"/>
    </xf>
    <xf numFmtId="0" fontId="4" fillId="0" borderId="0" xfId="0" applyFont="1" applyBorder="1" applyAlignment="1">
      <alignment wrapText="1"/>
    </xf>
    <xf numFmtId="0" fontId="4" fillId="0" borderId="12" xfId="0" applyFont="1" applyBorder="1" applyAlignment="1"/>
    <xf numFmtId="0" fontId="4" fillId="0" borderId="1" xfId="0" applyFont="1" applyBorder="1"/>
    <xf numFmtId="0" fontId="14" fillId="0" borderId="10" xfId="0" applyFont="1" applyBorder="1"/>
    <xf numFmtId="0" fontId="14" fillId="0" borderId="12" xfId="0" applyFont="1" applyBorder="1"/>
    <xf numFmtId="0" fontId="4" fillId="0" borderId="2" xfId="0" applyFont="1" applyBorder="1"/>
    <xf numFmtId="0" fontId="4" fillId="0" borderId="9" xfId="0" applyFont="1" applyBorder="1"/>
    <xf numFmtId="164" fontId="4" fillId="0" borderId="8" xfId="0" applyNumberFormat="1" applyFont="1" applyBorder="1"/>
    <xf numFmtId="2" fontId="4" fillId="0" borderId="10" xfId="0" applyNumberFormat="1" applyFont="1" applyBorder="1"/>
    <xf numFmtId="0" fontId="4" fillId="0" borderId="15" xfId="0" applyFont="1" applyBorder="1"/>
    <xf numFmtId="2" fontId="4" fillId="0" borderId="12" xfId="0" applyNumberFormat="1" applyFont="1" applyFill="1" applyBorder="1"/>
    <xf numFmtId="4" fontId="4" fillId="0" borderId="8" xfId="0" applyNumberFormat="1" applyFont="1" applyFill="1" applyBorder="1"/>
    <xf numFmtId="4" fontId="4" fillId="0" borderId="4" xfId="0" applyNumberFormat="1" applyFont="1" applyFill="1" applyBorder="1"/>
    <xf numFmtId="0" fontId="4" fillId="0" borderId="14" xfId="0" applyFont="1" applyBorder="1"/>
    <xf numFmtId="0" fontId="4" fillId="0" borderId="7" xfId="0" applyNumberFormat="1" applyFont="1" applyFill="1" applyBorder="1"/>
    <xf numFmtId="164" fontId="4" fillId="0" borderId="0" xfId="0" applyNumberFormat="1" applyFont="1" applyFill="1" applyBorder="1"/>
    <xf numFmtId="0" fontId="11" fillId="0" borderId="15" xfId="0" applyFont="1" applyBorder="1"/>
    <xf numFmtId="2" fontId="11" fillId="0" borderId="15" xfId="0" applyNumberFormat="1" applyFont="1" applyBorder="1"/>
    <xf numFmtId="2" fontId="11" fillId="0" borderId="5" xfId="0" applyNumberFormat="1" applyFont="1" applyBorder="1"/>
    <xf numFmtId="164" fontId="11" fillId="0" borderId="15" xfId="0" applyNumberFormat="1" applyFont="1" applyBorder="1"/>
    <xf numFmtId="4" fontId="11" fillId="0" borderId="5" xfId="0" applyNumberFormat="1" applyFont="1" applyBorder="1"/>
    <xf numFmtId="164" fontId="11" fillId="0" borderId="5" xfId="0" applyNumberFormat="1" applyFont="1" applyBorder="1"/>
    <xf numFmtId="0" fontId="11" fillId="0" borderId="5" xfId="0" applyFont="1" applyBorder="1"/>
    <xf numFmtId="2" fontId="4" fillId="0" borderId="15" xfId="0" applyNumberFormat="1" applyFont="1" applyBorder="1"/>
    <xf numFmtId="0" fontId="4" fillId="0" borderId="3" xfId="0" applyFont="1" applyBorder="1"/>
    <xf numFmtId="2" fontId="4" fillId="0" borderId="4" xfId="0" applyNumberFormat="1" applyFont="1" applyBorder="1"/>
    <xf numFmtId="164" fontId="4" fillId="0" borderId="10" xfId="0" applyNumberFormat="1" applyFont="1" applyFill="1" applyBorder="1"/>
    <xf numFmtId="0" fontId="4" fillId="0" borderId="12" xfId="0" applyFont="1" applyFill="1" applyBorder="1"/>
    <xf numFmtId="0" fontId="11" fillId="0" borderId="3" xfId="0" applyFont="1" applyBorder="1"/>
    <xf numFmtId="2" fontId="11" fillId="0" borderId="4" xfId="0" applyNumberFormat="1" applyFont="1" applyBorder="1"/>
    <xf numFmtId="0" fontId="11" fillId="0" borderId="9" xfId="0" applyFont="1" applyBorder="1"/>
    <xf numFmtId="0" fontId="12" fillId="0" borderId="12" xfId="0" applyFont="1" applyBorder="1"/>
    <xf numFmtId="0" fontId="12" fillId="0" borderId="6" xfId="0" applyFont="1" applyBorder="1"/>
    <xf numFmtId="0" fontId="10" fillId="0" borderId="0" xfId="0" applyFont="1"/>
    <xf numFmtId="2" fontId="10" fillId="0" borderId="0" xfId="0" applyNumberFormat="1" applyFont="1" applyBorder="1"/>
    <xf numFmtId="0" fontId="10" fillId="0" borderId="0" xfId="0" applyFont="1" applyBorder="1"/>
    <xf numFmtId="0" fontId="10" fillId="0" borderId="14" xfId="0" applyFont="1" applyBorder="1" applyAlignment="1">
      <alignment wrapText="1"/>
    </xf>
    <xf numFmtId="0" fontId="0" fillId="0" borderId="14" xfId="0" applyBorder="1" applyAlignment="1"/>
    <xf numFmtId="0" fontId="0" fillId="0" borderId="0" xfId="0" applyAlignment="1"/>
    <xf numFmtId="0" fontId="10" fillId="0" borderId="0" xfId="0" applyFont="1" applyAlignment="1"/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2" fontId="11" fillId="0" borderId="12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center" vertical="center"/>
    </xf>
    <xf numFmtId="2" fontId="11" fillId="0" borderId="5" xfId="0" applyNumberFormat="1" applyFont="1" applyBorder="1" applyAlignment="1">
      <alignment horizontal="center" vertical="center"/>
    </xf>
    <xf numFmtId="0" fontId="2" fillId="0" borderId="0" xfId="0" applyFont="1" applyAlignment="1"/>
    <xf numFmtId="0" fontId="8" fillId="2" borderId="0" xfId="0" applyFont="1" applyFill="1"/>
    <xf numFmtId="0" fontId="4" fillId="2" borderId="6" xfId="0" applyFont="1" applyFill="1" applyBorder="1"/>
    <xf numFmtId="2" fontId="4" fillId="2" borderId="6" xfId="0" applyNumberFormat="1" applyFont="1" applyFill="1" applyBorder="1"/>
    <xf numFmtId="164" fontId="4" fillId="2" borderId="5" xfId="0" applyNumberFormat="1" applyFont="1" applyFill="1" applyBorder="1"/>
    <xf numFmtId="2" fontId="4" fillId="2" borderId="15" xfId="0" applyNumberFormat="1" applyFont="1" applyFill="1" applyBorder="1"/>
    <xf numFmtId="2" fontId="4" fillId="2" borderId="5" xfId="0" applyNumberFormat="1" applyFont="1" applyFill="1" applyBorder="1"/>
    <xf numFmtId="0" fontId="4" fillId="2" borderId="5" xfId="0" applyNumberFormat="1" applyFont="1" applyFill="1" applyBorder="1"/>
    <xf numFmtId="0" fontId="4" fillId="2" borderId="3" xfId="0" applyFont="1" applyFill="1" applyBorder="1"/>
    <xf numFmtId="2" fontId="4" fillId="2" borderId="12" xfId="0" applyNumberFormat="1" applyFont="1" applyFill="1" applyBorder="1"/>
    <xf numFmtId="2" fontId="4" fillId="2" borderId="4" xfId="0" applyNumberFormat="1" applyFont="1" applyFill="1" applyBorder="1"/>
    <xf numFmtId="164" fontId="4" fillId="2" borderId="14" xfId="0" applyNumberFormat="1" applyFont="1" applyFill="1" applyBorder="1"/>
    <xf numFmtId="164" fontId="4" fillId="2" borderId="12" xfId="0" applyNumberFormat="1" applyFont="1" applyFill="1" applyBorder="1"/>
    <xf numFmtId="0" fontId="4" fillId="2" borderId="9" xfId="0" applyFont="1" applyFill="1" applyBorder="1"/>
    <xf numFmtId="0" fontId="0" fillId="2" borderId="0" xfId="0" applyFill="1"/>
    <xf numFmtId="0" fontId="15" fillId="0" borderId="0" xfId="0" applyFont="1" applyFill="1"/>
    <xf numFmtId="0" fontId="16" fillId="0" borderId="12" xfId="0" applyFont="1" applyFill="1" applyBorder="1"/>
    <xf numFmtId="2" fontId="16" fillId="0" borderId="12" xfId="0" applyNumberFormat="1" applyFont="1" applyFill="1" applyBorder="1"/>
    <xf numFmtId="164" fontId="16" fillId="0" borderId="5" xfId="0" applyNumberFormat="1" applyFont="1" applyFill="1" applyBorder="1"/>
    <xf numFmtId="2" fontId="16" fillId="0" borderId="15" xfId="0" applyNumberFormat="1" applyFont="1" applyFill="1" applyBorder="1"/>
    <xf numFmtId="2" fontId="16" fillId="0" borderId="5" xfId="0" applyNumberFormat="1" applyFont="1" applyFill="1" applyBorder="1"/>
    <xf numFmtId="0" fontId="16" fillId="0" borderId="3" xfId="0" applyFont="1" applyFill="1" applyBorder="1"/>
    <xf numFmtId="2" fontId="16" fillId="0" borderId="4" xfId="0" applyNumberFormat="1" applyFont="1" applyFill="1" applyBorder="1"/>
    <xf numFmtId="164" fontId="16" fillId="0" borderId="10" xfId="0" applyNumberFormat="1" applyFont="1" applyFill="1" applyBorder="1"/>
    <xf numFmtId="164" fontId="16" fillId="0" borderId="12" xfId="0" applyNumberFormat="1" applyFont="1" applyFill="1" applyBorder="1"/>
    <xf numFmtId="0" fontId="16" fillId="0" borderId="9" xfId="0" applyFont="1" applyFill="1" applyBorder="1"/>
    <xf numFmtId="0" fontId="17" fillId="0" borderId="0" xfId="0" applyFont="1" applyFill="1"/>
    <xf numFmtId="0" fontId="8" fillId="0" borderId="0" xfId="0" applyFont="1" applyFill="1"/>
    <xf numFmtId="164" fontId="4" fillId="0" borderId="5" xfId="0" applyNumberFormat="1" applyFont="1" applyFill="1" applyBorder="1"/>
    <xf numFmtId="2" fontId="4" fillId="0" borderId="15" xfId="0" applyNumberFormat="1" applyFont="1" applyFill="1" applyBorder="1"/>
    <xf numFmtId="2" fontId="4" fillId="0" borderId="5" xfId="0" applyNumberFormat="1" applyFont="1" applyFill="1" applyBorder="1"/>
    <xf numFmtId="0" fontId="4" fillId="0" borderId="3" xfId="0" applyFont="1" applyFill="1" applyBorder="1"/>
    <xf numFmtId="2" fontId="4" fillId="0" borderId="4" xfId="0" applyNumberFormat="1" applyFont="1" applyFill="1" applyBorder="1"/>
    <xf numFmtId="164" fontId="4" fillId="0" borderId="12" xfId="0" applyNumberFormat="1" applyFont="1" applyFill="1" applyBorder="1"/>
    <xf numFmtId="0" fontId="4" fillId="0" borderId="9" xfId="0" applyFont="1" applyFill="1" applyBorder="1"/>
    <xf numFmtId="0" fontId="0" fillId="0" borderId="0" xfId="0" applyFill="1"/>
    <xf numFmtId="0" fontId="4" fillId="0" borderId="7" xfId="0" applyFont="1" applyFill="1" applyBorder="1"/>
    <xf numFmtId="2" fontId="4" fillId="0" borderId="7" xfId="0" applyNumberFormat="1" applyFont="1" applyFill="1" applyBorder="1"/>
    <xf numFmtId="2" fontId="4" fillId="0" borderId="10" xfId="0" applyNumberFormat="1" applyFont="1" applyFill="1" applyBorder="1"/>
    <xf numFmtId="2" fontId="4" fillId="0" borderId="8" xfId="0" applyNumberFormat="1" applyFont="1" applyFill="1" applyBorder="1"/>
    <xf numFmtId="0" fontId="4" fillId="0" borderId="5" xfId="0" applyFont="1" applyFill="1" applyBorder="1" applyAlignment="1">
      <alignment horizontal="center"/>
    </xf>
    <xf numFmtId="4" fontId="4" fillId="0" borderId="5" xfId="0" applyNumberFormat="1" applyFont="1" applyFill="1" applyBorder="1"/>
    <xf numFmtId="0" fontId="4" fillId="0" borderId="6" xfId="0" applyFont="1" applyFill="1" applyBorder="1"/>
    <xf numFmtId="2" fontId="4" fillId="0" borderId="1" xfId="0" applyNumberFormat="1" applyFont="1" applyFill="1" applyBorder="1"/>
    <xf numFmtId="164" fontId="4" fillId="0" borderId="6" xfId="0" applyNumberFormat="1" applyFont="1" applyFill="1" applyBorder="1"/>
    <xf numFmtId="0" fontId="4" fillId="0" borderId="4" xfId="0" applyFont="1" applyFill="1" applyBorder="1"/>
    <xf numFmtId="164" fontId="4" fillId="0" borderId="14" xfId="0" applyNumberFormat="1" applyFont="1" applyFill="1" applyBorder="1"/>
    <xf numFmtId="2" fontId="4" fillId="0" borderId="6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right" vertical="center"/>
    </xf>
    <xf numFmtId="4" fontId="8" fillId="0" borderId="5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horizontal="right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 wrapText="1"/>
    </xf>
    <xf numFmtId="4" fontId="8" fillId="0" borderId="12" xfId="0" applyNumberFormat="1" applyFont="1" applyBorder="1" applyAlignment="1">
      <alignment horizontal="right" vertical="center"/>
    </xf>
    <xf numFmtId="0" fontId="8" fillId="0" borderId="12" xfId="0" applyFont="1" applyBorder="1" applyAlignment="1">
      <alignment horizontal="left"/>
    </xf>
    <xf numFmtId="4" fontId="2" fillId="0" borderId="12" xfId="0" applyNumberFormat="1" applyFont="1" applyBorder="1" applyAlignment="1">
      <alignment horizontal="center"/>
    </xf>
    <xf numFmtId="0" fontId="2" fillId="0" borderId="8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Fill="1"/>
    <xf numFmtId="0" fontId="2" fillId="0" borderId="12" xfId="0" applyFont="1" applyFill="1" applyBorder="1" applyAlignment="1">
      <alignment wrapText="1"/>
    </xf>
    <xf numFmtId="0" fontId="2" fillId="0" borderId="12" xfId="0" applyFont="1" applyFill="1" applyBorder="1"/>
    <xf numFmtId="0" fontId="2" fillId="0" borderId="12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 wrapText="1"/>
    </xf>
    <xf numFmtId="4" fontId="2" fillId="0" borderId="12" xfId="0" applyNumberFormat="1" applyFont="1" applyFill="1" applyBorder="1" applyAlignment="1">
      <alignment horizontal="center"/>
    </xf>
    <xf numFmtId="4" fontId="2" fillId="0" borderId="12" xfId="0" applyNumberFormat="1" applyFont="1" applyFill="1" applyBorder="1"/>
    <xf numFmtId="4" fontId="2" fillId="0" borderId="8" xfId="0" applyNumberFormat="1" applyFont="1" applyFill="1" applyBorder="1" applyAlignment="1">
      <alignment horizontal="right"/>
    </xf>
    <xf numFmtId="2" fontId="2" fillId="0" borderId="12" xfId="0" applyNumberFormat="1" applyFont="1" applyFill="1" applyBorder="1"/>
    <xf numFmtId="14" fontId="2" fillId="0" borderId="8" xfId="0" applyNumberFormat="1" applyFont="1" applyFill="1" applyBorder="1"/>
    <xf numFmtId="0" fontId="2" fillId="0" borderId="8" xfId="0" applyFont="1" applyBorder="1" applyAlignment="1">
      <alignment horizontal="center" vertical="center"/>
    </xf>
    <xf numFmtId="0" fontId="2" fillId="2" borderId="12" xfId="0" applyFont="1" applyFill="1" applyBorder="1" applyAlignment="1">
      <alignment wrapText="1"/>
    </xf>
    <xf numFmtId="0" fontId="2" fillId="2" borderId="12" xfId="0" applyFont="1" applyFill="1" applyBorder="1"/>
    <xf numFmtId="0" fontId="2" fillId="2" borderId="12" xfId="0" applyFont="1" applyFill="1" applyBorder="1" applyAlignment="1">
      <alignment horizontal="left" vertical="top"/>
    </xf>
    <xf numFmtId="0" fontId="2" fillId="2" borderId="12" xfId="0" applyFont="1" applyFill="1" applyBorder="1" applyAlignment="1">
      <alignment horizontal="left" vertical="top" wrapText="1"/>
    </xf>
    <xf numFmtId="4" fontId="2" fillId="2" borderId="12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2" fillId="2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14" fontId="2" fillId="2" borderId="8" xfId="0" applyNumberFormat="1" applyFont="1" applyFill="1" applyBorder="1" applyAlignment="1">
      <alignment horizontal="center" vertical="center"/>
    </xf>
    <xf numFmtId="14" fontId="2" fillId="0" borderId="1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2" fillId="0" borderId="15" xfId="0" applyFont="1" applyBorder="1" applyAlignment="1">
      <alignment horizontal="center"/>
    </xf>
    <xf numFmtId="2" fontId="4" fillId="0" borderId="2" xfId="0" applyNumberFormat="1" applyFont="1" applyFill="1" applyBorder="1"/>
    <xf numFmtId="0" fontId="2" fillId="0" borderId="12" xfId="0" applyFont="1" applyBorder="1" applyAlignment="1">
      <alignment horizontal="right"/>
    </xf>
    <xf numFmtId="164" fontId="4" fillId="2" borderId="6" xfId="0" applyNumberFormat="1" applyFont="1" applyFill="1" applyBorder="1"/>
    <xf numFmtId="0" fontId="4" fillId="2" borderId="12" xfId="0" applyFont="1" applyFill="1" applyBorder="1"/>
    <xf numFmtId="165" fontId="11" fillId="0" borderId="8" xfId="0" applyNumberFormat="1" applyFont="1" applyBorder="1" applyAlignment="1"/>
    <xf numFmtId="165" fontId="11" fillId="0" borderId="5" xfId="0" applyNumberFormat="1" applyFont="1" applyBorder="1"/>
    <xf numFmtId="0" fontId="4" fillId="2" borderId="7" xfId="0" applyFont="1" applyFill="1" applyBorder="1"/>
    <xf numFmtId="0" fontId="8" fillId="0" borderId="5" xfId="0" applyNumberFormat="1" applyFont="1" applyBorder="1" applyAlignment="1">
      <alignment horizontal="right"/>
    </xf>
    <xf numFmtId="0" fontId="8" fillId="0" borderId="12" xfId="0" applyNumberFormat="1" applyFont="1" applyBorder="1" applyAlignment="1">
      <alignment horizontal="right"/>
    </xf>
    <xf numFmtId="0" fontId="3" fillId="0" borderId="10" xfId="0" applyFont="1" applyBorder="1" applyAlignment="1"/>
    <xf numFmtId="0" fontId="3" fillId="0" borderId="8" xfId="0" applyFont="1" applyBorder="1" applyAlignment="1"/>
    <xf numFmtId="0" fontId="2" fillId="0" borderId="8" xfId="0" applyFont="1" applyFill="1" applyBorder="1" applyAlignment="1">
      <alignment horizontal="center"/>
    </xf>
    <xf numFmtId="0" fontId="2" fillId="2" borderId="8" xfId="0" applyFont="1" applyFill="1" applyBorder="1"/>
    <xf numFmtId="0" fontId="2" fillId="2" borderId="0" xfId="0" applyFont="1" applyFill="1"/>
    <xf numFmtId="0" fontId="2" fillId="2" borderId="5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wrapText="1"/>
    </xf>
    <xf numFmtId="0" fontId="3" fillId="2" borderId="10" xfId="0" applyFont="1" applyFill="1" applyBorder="1"/>
    <xf numFmtId="0" fontId="2" fillId="2" borderId="1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wrapText="1"/>
    </xf>
    <xf numFmtId="0" fontId="4" fillId="2" borderId="15" xfId="0" applyFont="1" applyFill="1" applyBorder="1"/>
    <xf numFmtId="2" fontId="4" fillId="0" borderId="1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4" fontId="11" fillId="0" borderId="12" xfId="0" applyNumberFormat="1" applyFont="1" applyBorder="1" applyAlignment="1">
      <alignment horizontal="center"/>
    </xf>
    <xf numFmtId="0" fontId="3" fillId="0" borderId="9" xfId="0" applyFont="1" applyBorder="1" applyAlignment="1"/>
    <xf numFmtId="0" fontId="0" fillId="0" borderId="10" xfId="0" applyBorder="1" applyAlignment="1"/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6" xfId="0" applyFont="1" applyBorder="1" applyAlignment="1">
      <alignment horizontal="left" vertical="center" textRotation="90" wrapText="1"/>
    </xf>
    <xf numFmtId="0" fontId="2" fillId="0" borderId="7" xfId="0" applyFont="1" applyBorder="1" applyAlignment="1">
      <alignment horizontal="left" vertical="center" textRotation="90"/>
    </xf>
    <xf numFmtId="0" fontId="2" fillId="0" borderId="5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center" textRotation="90" wrapText="1"/>
    </xf>
    <xf numFmtId="0" fontId="2" fillId="0" borderId="7" xfId="0" applyFont="1" applyBorder="1" applyAlignment="1">
      <alignment horizontal="center" textRotation="90"/>
    </xf>
    <xf numFmtId="0" fontId="2" fillId="0" borderId="5" xfId="0" applyFont="1" applyBorder="1" applyAlignment="1">
      <alignment horizontal="center" textRotation="90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textRotation="90"/>
    </xf>
    <xf numFmtId="0" fontId="2" fillId="0" borderId="7" xfId="0" applyFont="1" applyBorder="1" applyAlignment="1">
      <alignment textRotation="90"/>
    </xf>
    <xf numFmtId="0" fontId="2" fillId="0" borderId="5" xfId="0" applyFont="1" applyBorder="1" applyAlignment="1">
      <alignment textRotation="90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textRotation="90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10" fillId="2" borderId="0" xfId="0" applyFont="1" applyFill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1" fillId="0" borderId="9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4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18" fillId="0" borderId="15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/>
    </xf>
    <xf numFmtId="0" fontId="20" fillId="0" borderId="1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F68"/>
  <sheetViews>
    <sheetView tabSelected="1" zoomScale="97" zoomScaleNormal="97" workbookViewId="0">
      <selection activeCell="Q1" sqref="Q1:V8"/>
    </sheetView>
  </sheetViews>
  <sheetFormatPr defaultColWidth="9.140625" defaultRowHeight="10.5"/>
  <cols>
    <col min="1" max="1" width="2.28515625" style="3" customWidth="1"/>
    <col min="2" max="2" width="2.140625" style="3" customWidth="1"/>
    <col min="3" max="3" width="2.5703125" style="3" customWidth="1"/>
    <col min="4" max="4" width="3.7109375" style="3" customWidth="1"/>
    <col min="5" max="5" width="24.42578125" style="3" customWidth="1"/>
    <col min="6" max="6" width="19.28515625" style="262" customWidth="1"/>
    <col min="7" max="7" width="4.42578125" style="3" customWidth="1"/>
    <col min="8" max="8" width="2.85546875" style="3" customWidth="1"/>
    <col min="9" max="9" width="9.140625" style="3" customWidth="1"/>
    <col min="10" max="10" width="2.85546875" style="3" customWidth="1"/>
    <col min="11" max="11" width="3.28515625" style="3" customWidth="1"/>
    <col min="12" max="12" width="11.7109375" style="3" customWidth="1"/>
    <col min="13" max="13" width="7.7109375" style="3" customWidth="1"/>
    <col min="14" max="14" width="9.42578125" style="3" customWidth="1"/>
    <col min="15" max="15" width="9.140625" style="3" customWidth="1"/>
    <col min="16" max="16" width="11.28515625" style="3" customWidth="1"/>
    <col min="17" max="17" width="6" style="3" customWidth="1"/>
    <col min="18" max="18" width="6.7109375" style="3" customWidth="1"/>
    <col min="19" max="19" width="7" style="3" customWidth="1"/>
    <col min="20" max="20" width="11" style="3" customWidth="1"/>
    <col min="21" max="21" width="8.28515625" style="3" customWidth="1"/>
    <col min="22" max="22" width="7.7109375" style="3" customWidth="1"/>
    <col min="23" max="38" width="9.140625" style="3"/>
    <col min="39" max="39" width="9.140625" style="3" customWidth="1"/>
    <col min="40" max="16384" width="9.140625" style="3"/>
  </cols>
  <sheetData>
    <row r="1" spans="2:23" ht="15" customHeight="1">
      <c r="Q1" s="305" t="s">
        <v>154</v>
      </c>
      <c r="R1" s="305"/>
      <c r="S1" s="305"/>
      <c r="T1" s="305"/>
      <c r="U1" s="305"/>
      <c r="V1" s="305"/>
    </row>
    <row r="2" spans="2:23" ht="12" customHeight="1">
      <c r="Q2" s="305"/>
      <c r="R2" s="305"/>
      <c r="S2" s="305"/>
      <c r="T2" s="305"/>
      <c r="U2" s="305"/>
      <c r="V2" s="305"/>
    </row>
    <row r="3" spans="2:23" ht="18.75" customHeight="1">
      <c r="Q3" s="305"/>
      <c r="R3" s="305"/>
      <c r="S3" s="305"/>
      <c r="T3" s="305"/>
      <c r="U3" s="305"/>
      <c r="V3" s="305"/>
    </row>
    <row r="4" spans="2:23" ht="10.5" customHeight="1">
      <c r="Q4" s="305"/>
      <c r="R4" s="305"/>
      <c r="S4" s="305"/>
      <c r="T4" s="305"/>
      <c r="U4" s="305"/>
      <c r="V4" s="305"/>
    </row>
    <row r="5" spans="2:23" ht="16.5" customHeight="1">
      <c r="Q5" s="305"/>
      <c r="R5" s="305"/>
      <c r="S5" s="305"/>
      <c r="T5" s="305"/>
      <c r="U5" s="305"/>
      <c r="V5" s="305"/>
    </row>
    <row r="6" spans="2:23" ht="21" customHeight="1">
      <c r="Q6" s="305"/>
      <c r="R6" s="305"/>
      <c r="S6" s="305"/>
      <c r="T6" s="305"/>
      <c r="U6" s="305"/>
      <c r="V6" s="305"/>
    </row>
    <row r="7" spans="2:23" ht="10.5" customHeight="1">
      <c r="Q7" s="305"/>
      <c r="R7" s="305"/>
      <c r="S7" s="305"/>
      <c r="T7" s="305"/>
      <c r="U7" s="305"/>
      <c r="V7" s="305"/>
    </row>
    <row r="8" spans="2:23" ht="24.75" customHeight="1">
      <c r="Q8" s="305"/>
      <c r="R8" s="305"/>
      <c r="S8" s="305"/>
      <c r="T8" s="305"/>
      <c r="U8" s="305"/>
      <c r="V8" s="305"/>
    </row>
    <row r="9" spans="2:23" ht="24.75" customHeight="1">
      <c r="Q9" s="48"/>
      <c r="R9" s="48"/>
      <c r="S9" s="48"/>
      <c r="T9" s="48"/>
      <c r="U9" s="306"/>
      <c r="V9" s="306"/>
    </row>
    <row r="10" spans="2:23" ht="46.15" customHeight="1">
      <c r="B10" s="149"/>
      <c r="C10" s="149"/>
      <c r="D10" s="149"/>
      <c r="E10" s="309" t="s">
        <v>153</v>
      </c>
      <c r="F10" s="309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43"/>
    </row>
    <row r="11" spans="2:23" ht="12" customHeight="1">
      <c r="C11" s="307" t="s">
        <v>110</v>
      </c>
      <c r="D11" s="306"/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306"/>
      <c r="P11" s="306"/>
      <c r="Q11" s="306"/>
      <c r="R11" s="306"/>
      <c r="S11" s="306"/>
      <c r="T11" s="306"/>
      <c r="U11" s="306"/>
      <c r="V11" s="306"/>
    </row>
    <row r="12" spans="2:23" ht="12" customHeight="1"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</row>
    <row r="13" spans="2:23" ht="0.6" customHeight="1"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</row>
    <row r="14" spans="2:23" ht="55.9" customHeight="1"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</row>
    <row r="15" spans="2:23" ht="10.5" customHeight="1">
      <c r="D15" s="42" t="s">
        <v>0</v>
      </c>
      <c r="E15" s="296" t="s">
        <v>2</v>
      </c>
      <c r="F15" s="311" t="s">
        <v>141</v>
      </c>
      <c r="G15" s="287" t="s">
        <v>3</v>
      </c>
      <c r="H15" s="288"/>
      <c r="I15" s="295" t="s">
        <v>7</v>
      </c>
      <c r="J15" s="295" t="s">
        <v>8</v>
      </c>
      <c r="K15" s="295" t="s">
        <v>9</v>
      </c>
      <c r="L15" s="314" t="s">
        <v>99</v>
      </c>
      <c r="M15" s="294" t="s">
        <v>90</v>
      </c>
      <c r="N15" s="288"/>
      <c r="O15" s="284" t="s">
        <v>21</v>
      </c>
      <c r="P15" s="299" t="s">
        <v>14</v>
      </c>
      <c r="Q15" s="300"/>
      <c r="R15" s="300"/>
      <c r="S15" s="300"/>
      <c r="T15" s="301"/>
      <c r="U15" s="284" t="s">
        <v>25</v>
      </c>
      <c r="V15" s="281" t="s">
        <v>26</v>
      </c>
    </row>
    <row r="16" spans="2:23">
      <c r="D16" s="129" t="s">
        <v>1</v>
      </c>
      <c r="E16" s="297"/>
      <c r="F16" s="312"/>
      <c r="G16" s="289"/>
      <c r="H16" s="290"/>
      <c r="I16" s="285"/>
      <c r="J16" s="285"/>
      <c r="K16" s="285"/>
      <c r="L16" s="315"/>
      <c r="M16" s="289"/>
      <c r="N16" s="290"/>
      <c r="O16" s="285"/>
      <c r="P16" s="302" t="s">
        <v>15</v>
      </c>
      <c r="Q16" s="299" t="s">
        <v>13</v>
      </c>
      <c r="R16" s="300"/>
      <c r="S16" s="300"/>
      <c r="T16" s="301"/>
      <c r="U16" s="285"/>
      <c r="V16" s="282"/>
    </row>
    <row r="17" spans="3:32">
      <c r="D17" s="130"/>
      <c r="E17" s="297"/>
      <c r="F17" s="312"/>
      <c r="G17" s="291" t="s">
        <v>4</v>
      </c>
      <c r="H17" s="291" t="s">
        <v>5</v>
      </c>
      <c r="I17" s="285"/>
      <c r="J17" s="285"/>
      <c r="K17" s="285"/>
      <c r="L17" s="315"/>
      <c r="M17" s="295" t="s">
        <v>11</v>
      </c>
      <c r="N17" s="284" t="s">
        <v>20</v>
      </c>
      <c r="O17" s="285"/>
      <c r="P17" s="303"/>
      <c r="Q17" s="284" t="s">
        <v>22</v>
      </c>
      <c r="R17" s="284" t="s">
        <v>23</v>
      </c>
      <c r="S17" s="284" t="s">
        <v>24</v>
      </c>
      <c r="T17" s="284" t="s">
        <v>27</v>
      </c>
      <c r="U17" s="285"/>
      <c r="V17" s="282"/>
      <c r="AB17" s="308"/>
      <c r="AC17" s="308"/>
      <c r="AD17" s="308"/>
      <c r="AE17" s="308"/>
      <c r="AF17" s="308"/>
    </row>
    <row r="18" spans="3:32">
      <c r="D18" s="130"/>
      <c r="E18" s="297"/>
      <c r="F18" s="312"/>
      <c r="G18" s="292"/>
      <c r="H18" s="292"/>
      <c r="I18" s="285"/>
      <c r="J18" s="285"/>
      <c r="K18" s="285"/>
      <c r="L18" s="315"/>
      <c r="M18" s="285"/>
      <c r="N18" s="285"/>
      <c r="O18" s="285"/>
      <c r="P18" s="303"/>
      <c r="Q18" s="285"/>
      <c r="R18" s="285"/>
      <c r="S18" s="285"/>
      <c r="T18" s="285"/>
      <c r="U18" s="285"/>
      <c r="V18" s="282"/>
      <c r="AB18" s="308"/>
      <c r="AC18" s="308"/>
      <c r="AD18" s="308"/>
      <c r="AE18" s="308"/>
      <c r="AF18" s="308"/>
    </row>
    <row r="19" spans="3:32" ht="33" customHeight="1">
      <c r="D19" s="130"/>
      <c r="E19" s="297"/>
      <c r="F19" s="312"/>
      <c r="G19" s="292"/>
      <c r="H19" s="292"/>
      <c r="I19" s="285"/>
      <c r="J19" s="285"/>
      <c r="K19" s="285"/>
      <c r="L19" s="315"/>
      <c r="M19" s="285"/>
      <c r="N19" s="285"/>
      <c r="O19" s="285"/>
      <c r="P19" s="303"/>
      <c r="Q19" s="285"/>
      <c r="R19" s="285"/>
      <c r="S19" s="285"/>
      <c r="T19" s="285"/>
      <c r="U19" s="285"/>
      <c r="V19" s="282"/>
      <c r="AB19" s="308"/>
      <c r="AC19" s="308"/>
      <c r="AD19" s="308"/>
      <c r="AE19" s="308"/>
      <c r="AF19" s="308"/>
    </row>
    <row r="20" spans="3:32" ht="37.5" customHeight="1">
      <c r="D20" s="130"/>
      <c r="E20" s="297"/>
      <c r="F20" s="312"/>
      <c r="G20" s="292"/>
      <c r="H20" s="292"/>
      <c r="I20" s="285"/>
      <c r="J20" s="285"/>
      <c r="K20" s="285"/>
      <c r="L20" s="316"/>
      <c r="M20" s="286"/>
      <c r="N20" s="286"/>
      <c r="O20" s="286"/>
      <c r="P20" s="304"/>
      <c r="Q20" s="286"/>
      <c r="R20" s="286"/>
      <c r="S20" s="286"/>
      <c r="T20" s="286"/>
      <c r="U20" s="286"/>
      <c r="V20" s="282"/>
      <c r="AB20" s="308"/>
      <c r="AC20" s="308"/>
      <c r="AD20" s="308"/>
      <c r="AE20" s="308"/>
      <c r="AF20" s="308"/>
    </row>
    <row r="21" spans="3:32" ht="27" customHeight="1">
      <c r="D21" s="4"/>
      <c r="E21" s="298"/>
      <c r="F21" s="313"/>
      <c r="G21" s="293"/>
      <c r="H21" s="293"/>
      <c r="I21" s="286"/>
      <c r="J21" s="286"/>
      <c r="K21" s="286"/>
      <c r="L21" s="132" t="s">
        <v>10</v>
      </c>
      <c r="M21" s="133" t="s">
        <v>10</v>
      </c>
      <c r="N21" s="134" t="s">
        <v>10</v>
      </c>
      <c r="O21" s="135" t="s">
        <v>12</v>
      </c>
      <c r="P21" s="197" t="s">
        <v>16</v>
      </c>
      <c r="Q21" s="133" t="s">
        <v>16</v>
      </c>
      <c r="R21" s="133" t="s">
        <v>16</v>
      </c>
      <c r="S21" s="133" t="s">
        <v>16</v>
      </c>
      <c r="T21" s="132" t="s">
        <v>16</v>
      </c>
      <c r="U21" s="133" t="s">
        <v>17</v>
      </c>
      <c r="V21" s="283"/>
      <c r="AB21" s="308"/>
      <c r="AC21" s="308"/>
      <c r="AD21" s="308"/>
      <c r="AE21" s="308"/>
      <c r="AF21" s="308"/>
    </row>
    <row r="22" spans="3:32">
      <c r="D22" s="41">
        <v>1</v>
      </c>
      <c r="E22" s="131">
        <v>2</v>
      </c>
      <c r="F22" s="263">
        <v>3</v>
      </c>
      <c r="G22" s="245">
        <v>4</v>
      </c>
      <c r="H22" s="41">
        <v>5</v>
      </c>
      <c r="I22" s="245">
        <v>6</v>
      </c>
      <c r="J22" s="41">
        <v>7</v>
      </c>
      <c r="K22" s="245">
        <v>8</v>
      </c>
      <c r="L22" s="41">
        <v>9</v>
      </c>
      <c r="M22" s="245">
        <v>10</v>
      </c>
      <c r="N22" s="41">
        <v>11</v>
      </c>
      <c r="O22" s="245">
        <v>12</v>
      </c>
      <c r="P22" s="41">
        <v>13</v>
      </c>
      <c r="Q22" s="245">
        <v>14</v>
      </c>
      <c r="R22" s="41">
        <v>15</v>
      </c>
      <c r="S22" s="245">
        <v>16</v>
      </c>
      <c r="T22" s="41">
        <v>17</v>
      </c>
      <c r="U22" s="245">
        <v>18</v>
      </c>
      <c r="V22" s="41">
        <v>19</v>
      </c>
    </row>
    <row r="23" spans="3:32">
      <c r="C23" s="7"/>
      <c r="D23" s="276" t="s">
        <v>132</v>
      </c>
      <c r="E23" s="279"/>
      <c r="F23" s="279"/>
      <c r="G23" s="279"/>
      <c r="H23" s="279"/>
      <c r="I23" s="279"/>
      <c r="J23" s="279"/>
      <c r="K23" s="280"/>
      <c r="L23" s="6"/>
      <c r="M23" s="6"/>
      <c r="N23" s="6"/>
      <c r="O23" s="6"/>
      <c r="P23" s="6"/>
      <c r="Q23" s="6"/>
      <c r="R23" s="6"/>
      <c r="S23" s="6"/>
      <c r="T23" s="6"/>
      <c r="U23" s="6"/>
      <c r="V23" s="8"/>
    </row>
    <row r="24" spans="3:32">
      <c r="D24" s="276" t="s">
        <v>6</v>
      </c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O24" s="277"/>
      <c r="P24" s="277"/>
      <c r="Q24" s="277"/>
      <c r="R24" s="277"/>
      <c r="S24" s="277"/>
      <c r="T24" s="277"/>
      <c r="U24" s="277"/>
      <c r="V24" s="278"/>
    </row>
    <row r="25" spans="3:32" ht="26.25" customHeight="1">
      <c r="D25" s="216">
        <v>1</v>
      </c>
      <c r="E25" s="9" t="s">
        <v>139</v>
      </c>
      <c r="F25" s="264" t="s">
        <v>145</v>
      </c>
      <c r="G25" s="246">
        <v>1964</v>
      </c>
      <c r="H25" s="9"/>
      <c r="I25" s="9" t="s">
        <v>19</v>
      </c>
      <c r="J25" s="216">
        <v>2</v>
      </c>
      <c r="K25" s="135">
        <v>2</v>
      </c>
      <c r="L25" s="208">
        <v>1072.3</v>
      </c>
      <c r="M25" s="6">
        <v>710.2</v>
      </c>
      <c r="N25" s="8">
        <v>635.70000000000005</v>
      </c>
      <c r="O25" s="6">
        <v>17</v>
      </c>
      <c r="P25" s="10">
        <f>T25</f>
        <v>1158628</v>
      </c>
      <c r="Q25" s="10">
        <v>0</v>
      </c>
      <c r="R25" s="10">
        <v>0</v>
      </c>
      <c r="S25" s="10">
        <v>0</v>
      </c>
      <c r="T25" s="10">
        <f>'Табл 2.1'!D11</f>
        <v>1158628</v>
      </c>
      <c r="U25" s="10">
        <f>P25/L25</f>
        <v>1080.5073207124872</v>
      </c>
      <c r="V25" s="11">
        <v>44196</v>
      </c>
    </row>
    <row r="26" spans="3:32" ht="21">
      <c r="D26" s="40">
        <v>2</v>
      </c>
      <c r="E26" s="23" t="s">
        <v>140</v>
      </c>
      <c r="F26" s="265" t="s">
        <v>145</v>
      </c>
      <c r="G26" s="246">
        <v>1966</v>
      </c>
      <c r="H26" s="12"/>
      <c r="I26" s="9" t="s">
        <v>19</v>
      </c>
      <c r="J26" s="6">
        <v>2</v>
      </c>
      <c r="K26" s="6">
        <v>2</v>
      </c>
      <c r="L26" s="40">
        <v>679.6</v>
      </c>
      <c r="M26" s="6">
        <v>631.29999999999995</v>
      </c>
      <c r="N26" s="209">
        <v>631.29999999999995</v>
      </c>
      <c r="O26" s="6">
        <v>27</v>
      </c>
      <c r="P26" s="10">
        <f t="shared" ref="P26:P35" si="0">T26</f>
        <v>1591380</v>
      </c>
      <c r="Q26" s="10">
        <v>0</v>
      </c>
      <c r="R26" s="10">
        <v>0</v>
      </c>
      <c r="S26" s="10">
        <v>0</v>
      </c>
      <c r="T26" s="10">
        <f>'Табл 2.1'!D12</f>
        <v>1591380</v>
      </c>
      <c r="U26" s="10">
        <f t="shared" ref="U26:U35" si="1">P26/L26</f>
        <v>2341.6421424367272</v>
      </c>
      <c r="V26" s="11">
        <v>44196</v>
      </c>
    </row>
    <row r="27" spans="3:32" s="217" customFormat="1" ht="21">
      <c r="D27" s="216">
        <v>3</v>
      </c>
      <c r="E27" s="218" t="s">
        <v>133</v>
      </c>
      <c r="F27" s="265" t="s">
        <v>145</v>
      </c>
      <c r="G27" s="260">
        <v>1967</v>
      </c>
      <c r="H27" s="220"/>
      <c r="I27" s="221" t="s">
        <v>19</v>
      </c>
      <c r="J27" s="219">
        <v>2</v>
      </c>
      <c r="K27" s="219">
        <v>2</v>
      </c>
      <c r="L27" s="222">
        <v>669.8</v>
      </c>
      <c r="M27" s="223">
        <v>622.29999999999995</v>
      </c>
      <c r="N27" s="224">
        <v>622.29999999999995</v>
      </c>
      <c r="O27" s="219">
        <v>33</v>
      </c>
      <c r="P27" s="10">
        <f t="shared" si="0"/>
        <v>1844822</v>
      </c>
      <c r="Q27" s="225">
        <v>0</v>
      </c>
      <c r="R27" s="225">
        <v>0</v>
      </c>
      <c r="S27" s="225">
        <v>0</v>
      </c>
      <c r="T27" s="10">
        <f>'Табл 2.1'!D13</f>
        <v>1844822</v>
      </c>
      <c r="U27" s="10">
        <f t="shared" si="1"/>
        <v>2754.2878471185431</v>
      </c>
      <c r="V27" s="226">
        <v>44196</v>
      </c>
    </row>
    <row r="28" spans="3:32" ht="21">
      <c r="D28" s="40">
        <v>4</v>
      </c>
      <c r="E28" s="23" t="s">
        <v>77</v>
      </c>
      <c r="F28" s="265" t="s">
        <v>145</v>
      </c>
      <c r="G28" s="246">
        <v>1965</v>
      </c>
      <c r="H28" s="12"/>
      <c r="I28" s="9" t="s">
        <v>19</v>
      </c>
      <c r="J28" s="6">
        <v>2</v>
      </c>
      <c r="K28" s="6">
        <v>2</v>
      </c>
      <c r="L28" s="40">
        <v>389.8</v>
      </c>
      <c r="M28" s="6">
        <v>340.6</v>
      </c>
      <c r="N28" s="8">
        <v>340.6</v>
      </c>
      <c r="O28" s="6">
        <v>14</v>
      </c>
      <c r="P28" s="10">
        <f t="shared" si="0"/>
        <v>1325499</v>
      </c>
      <c r="Q28" s="10">
        <v>0</v>
      </c>
      <c r="R28" s="10">
        <v>0</v>
      </c>
      <c r="S28" s="10">
        <v>0</v>
      </c>
      <c r="T28" s="10">
        <f>'Табл 2.1'!D14</f>
        <v>1325499</v>
      </c>
      <c r="U28" s="10">
        <f t="shared" si="1"/>
        <v>3400.4592098512057</v>
      </c>
      <c r="V28" s="11">
        <v>44196</v>
      </c>
    </row>
    <row r="29" spans="3:32" ht="21">
      <c r="D29" s="216">
        <v>5</v>
      </c>
      <c r="E29" s="23" t="s">
        <v>78</v>
      </c>
      <c r="F29" s="265" t="s">
        <v>145</v>
      </c>
      <c r="G29" s="248">
        <v>1970</v>
      </c>
      <c r="H29" s="4"/>
      <c r="I29" s="9" t="s">
        <v>19</v>
      </c>
      <c r="J29" s="4">
        <v>2</v>
      </c>
      <c r="K29" s="19">
        <v>2</v>
      </c>
      <c r="L29" s="41">
        <v>672.9</v>
      </c>
      <c r="M29" s="4">
        <v>621.1</v>
      </c>
      <c r="N29" s="5">
        <v>621.1</v>
      </c>
      <c r="O29" s="19">
        <v>30</v>
      </c>
      <c r="P29" s="10">
        <f t="shared" si="0"/>
        <v>245640</v>
      </c>
      <c r="Q29" s="10">
        <v>0</v>
      </c>
      <c r="R29" s="10">
        <v>0</v>
      </c>
      <c r="S29" s="10">
        <v>0</v>
      </c>
      <c r="T29" s="10">
        <f>'Табл 2.1'!D15</f>
        <v>245640</v>
      </c>
      <c r="U29" s="10">
        <f t="shared" si="1"/>
        <v>365.04681230494873</v>
      </c>
      <c r="V29" s="11">
        <v>44196</v>
      </c>
    </row>
    <row r="30" spans="3:32" ht="21">
      <c r="D30" s="40">
        <v>6</v>
      </c>
      <c r="E30" s="23" t="s">
        <v>79</v>
      </c>
      <c r="F30" s="265" t="s">
        <v>145</v>
      </c>
      <c r="G30" s="227">
        <v>1963</v>
      </c>
      <c r="H30" s="6"/>
      <c r="I30" s="9" t="s">
        <v>19</v>
      </c>
      <c r="J30" s="6">
        <v>2</v>
      </c>
      <c r="K30" s="6">
        <v>1</v>
      </c>
      <c r="L30" s="40">
        <v>373.5</v>
      </c>
      <c r="M30" s="6">
        <v>263.2</v>
      </c>
      <c r="N30" s="6">
        <v>263.2</v>
      </c>
      <c r="O30" s="6">
        <v>4</v>
      </c>
      <c r="P30" s="10">
        <f t="shared" si="0"/>
        <v>909817</v>
      </c>
      <c r="Q30" s="10">
        <v>0</v>
      </c>
      <c r="R30" s="10">
        <v>0</v>
      </c>
      <c r="S30" s="10">
        <v>0</v>
      </c>
      <c r="T30" s="10">
        <f>'Табл 2.1'!D16</f>
        <v>909817</v>
      </c>
      <c r="U30" s="10">
        <f t="shared" si="1"/>
        <v>2435.9223560910309</v>
      </c>
      <c r="V30" s="11">
        <v>44196</v>
      </c>
    </row>
    <row r="31" spans="3:32" ht="21">
      <c r="D31" s="216">
        <v>7</v>
      </c>
      <c r="E31" s="23" t="s">
        <v>80</v>
      </c>
      <c r="F31" s="265" t="s">
        <v>145</v>
      </c>
      <c r="G31" s="239">
        <v>1964</v>
      </c>
      <c r="H31" s="6"/>
      <c r="I31" s="9" t="s">
        <v>19</v>
      </c>
      <c r="J31" s="6">
        <v>2</v>
      </c>
      <c r="K31" s="16">
        <v>2</v>
      </c>
      <c r="L31" s="216">
        <v>774</v>
      </c>
      <c r="M31" s="6">
        <v>619.9</v>
      </c>
      <c r="N31" s="8">
        <v>619.9</v>
      </c>
      <c r="O31" s="16">
        <v>22</v>
      </c>
      <c r="P31" s="10">
        <f t="shared" si="0"/>
        <v>2833222</v>
      </c>
      <c r="Q31" s="10">
        <v>0</v>
      </c>
      <c r="R31" s="10">
        <v>0</v>
      </c>
      <c r="S31" s="10">
        <v>0</v>
      </c>
      <c r="T31" s="10">
        <f>'Табл 2.1'!D17</f>
        <v>2833222</v>
      </c>
      <c r="U31" s="10">
        <f t="shared" si="1"/>
        <v>3660.4935400516797</v>
      </c>
      <c r="V31" s="11">
        <v>44196</v>
      </c>
    </row>
    <row r="32" spans="3:32" ht="21" customHeight="1">
      <c r="D32" s="40">
        <v>8</v>
      </c>
      <c r="E32" s="23" t="s">
        <v>69</v>
      </c>
      <c r="F32" s="265" t="s">
        <v>145</v>
      </c>
      <c r="G32" s="227">
        <v>1970</v>
      </c>
      <c r="H32" s="12"/>
      <c r="I32" s="9" t="s">
        <v>19</v>
      </c>
      <c r="J32" s="6">
        <v>2</v>
      </c>
      <c r="K32" s="6">
        <v>1</v>
      </c>
      <c r="L32" s="216">
        <v>455.4</v>
      </c>
      <c r="M32" s="6">
        <v>347.88</v>
      </c>
      <c r="N32" s="6">
        <v>347.88</v>
      </c>
      <c r="O32" s="6">
        <v>12</v>
      </c>
      <c r="P32" s="10">
        <f t="shared" si="0"/>
        <v>1708390</v>
      </c>
      <c r="Q32" s="10">
        <v>0</v>
      </c>
      <c r="R32" s="10">
        <v>0</v>
      </c>
      <c r="S32" s="10">
        <v>0</v>
      </c>
      <c r="T32" s="10">
        <f>'Табл 2.1'!D18</f>
        <v>1708390</v>
      </c>
      <c r="U32" s="10">
        <f t="shared" si="1"/>
        <v>3751.4053579270972</v>
      </c>
      <c r="V32" s="11">
        <v>44196</v>
      </c>
    </row>
    <row r="33" spans="4:22" ht="21" customHeight="1">
      <c r="D33" s="216">
        <v>9</v>
      </c>
      <c r="E33" s="23" t="s">
        <v>68</v>
      </c>
      <c r="F33" s="265" t="s">
        <v>145</v>
      </c>
      <c r="G33" s="227">
        <v>1957</v>
      </c>
      <c r="H33" s="8"/>
      <c r="I33" s="9" t="s">
        <v>19</v>
      </c>
      <c r="J33" s="8">
        <v>2</v>
      </c>
      <c r="K33" s="8">
        <v>1</v>
      </c>
      <c r="L33" s="212">
        <v>381.9</v>
      </c>
      <c r="M33" s="6">
        <v>357.5</v>
      </c>
      <c r="N33" s="6">
        <v>357.5</v>
      </c>
      <c r="O33" s="6">
        <v>11</v>
      </c>
      <c r="P33" s="10">
        <f t="shared" si="0"/>
        <v>143520</v>
      </c>
      <c r="Q33" s="10">
        <v>0</v>
      </c>
      <c r="R33" s="10">
        <v>0</v>
      </c>
      <c r="S33" s="10">
        <v>0</v>
      </c>
      <c r="T33" s="10">
        <f>'Табл 2.1'!D19</f>
        <v>143520</v>
      </c>
      <c r="U33" s="10">
        <f t="shared" si="1"/>
        <v>375.80518460329932</v>
      </c>
      <c r="V33" s="11">
        <v>44196</v>
      </c>
    </row>
    <row r="34" spans="4:22" ht="21" customHeight="1">
      <c r="D34" s="40">
        <v>10</v>
      </c>
      <c r="E34" s="23" t="s">
        <v>67</v>
      </c>
      <c r="F34" s="265" t="s">
        <v>145</v>
      </c>
      <c r="G34" s="227">
        <v>1965</v>
      </c>
      <c r="H34" s="12"/>
      <c r="I34" s="9" t="s">
        <v>19</v>
      </c>
      <c r="J34" s="6">
        <v>2</v>
      </c>
      <c r="K34" s="6">
        <v>1</v>
      </c>
      <c r="L34" s="216">
        <v>385.2</v>
      </c>
      <c r="M34" s="6">
        <v>345.1</v>
      </c>
      <c r="N34" s="6">
        <v>345.1</v>
      </c>
      <c r="O34" s="6">
        <v>15</v>
      </c>
      <c r="P34" s="10">
        <f t="shared" si="0"/>
        <v>140760</v>
      </c>
      <c r="Q34" s="10">
        <v>0</v>
      </c>
      <c r="R34" s="10">
        <v>0</v>
      </c>
      <c r="S34" s="10">
        <v>0</v>
      </c>
      <c r="T34" s="10">
        <f>'Табл 2.1'!D20</f>
        <v>140760</v>
      </c>
      <c r="U34" s="10">
        <f t="shared" si="1"/>
        <v>365.42056074766356</v>
      </c>
      <c r="V34" s="11">
        <v>44196</v>
      </c>
    </row>
    <row r="35" spans="4:22" ht="21">
      <c r="D35" s="216">
        <v>11</v>
      </c>
      <c r="E35" s="23" t="s">
        <v>100</v>
      </c>
      <c r="F35" s="265" t="s">
        <v>145</v>
      </c>
      <c r="G35" s="227">
        <v>1959</v>
      </c>
      <c r="H35" s="12"/>
      <c r="I35" s="9" t="s">
        <v>19</v>
      </c>
      <c r="J35" s="6">
        <v>2</v>
      </c>
      <c r="K35" s="6">
        <v>2</v>
      </c>
      <c r="L35" s="40">
        <v>561.1</v>
      </c>
      <c r="M35" s="6">
        <v>537.1</v>
      </c>
      <c r="N35" s="6">
        <v>537.1</v>
      </c>
      <c r="O35" s="6">
        <v>16</v>
      </c>
      <c r="P35" s="10">
        <f t="shared" si="0"/>
        <v>416300</v>
      </c>
      <c r="Q35" s="10">
        <v>0</v>
      </c>
      <c r="R35" s="10">
        <v>0</v>
      </c>
      <c r="S35" s="10">
        <v>0</v>
      </c>
      <c r="T35" s="10">
        <f>'Табл 2.1'!D21</f>
        <v>416300</v>
      </c>
      <c r="U35" s="10">
        <f t="shared" si="1"/>
        <v>741.93548387096769</v>
      </c>
      <c r="V35" s="11">
        <v>44196</v>
      </c>
    </row>
    <row r="36" spans="4:22">
      <c r="D36" s="276" t="s">
        <v>18</v>
      </c>
      <c r="E36" s="277"/>
      <c r="F36" s="277"/>
      <c r="G36" s="277"/>
      <c r="H36" s="277"/>
      <c r="I36" s="277"/>
      <c r="J36" s="277"/>
      <c r="K36" s="278"/>
      <c r="L36" s="13">
        <f t="shared" ref="L36:S36" si="2">SUM(L25:L35)</f>
        <v>6415.4999999999991</v>
      </c>
      <c r="M36" s="13">
        <f t="shared" si="2"/>
        <v>5396.18</v>
      </c>
      <c r="N36" s="13">
        <f t="shared" si="2"/>
        <v>5321.68</v>
      </c>
      <c r="O36" s="13">
        <f t="shared" si="2"/>
        <v>201</v>
      </c>
      <c r="P36" s="13">
        <f t="shared" si="2"/>
        <v>12317978</v>
      </c>
      <c r="Q36" s="13">
        <f t="shared" si="2"/>
        <v>0</v>
      </c>
      <c r="R36" s="13">
        <f t="shared" si="2"/>
        <v>0</v>
      </c>
      <c r="S36" s="13">
        <f t="shared" si="2"/>
        <v>0</v>
      </c>
      <c r="T36" s="13">
        <f>SUM(T25:T35)</f>
        <v>12317978</v>
      </c>
      <c r="U36" s="6"/>
      <c r="V36" s="8"/>
    </row>
    <row r="37" spans="4:22">
      <c r="D37" s="14"/>
      <c r="E37" s="15" t="s">
        <v>134</v>
      </c>
      <c r="F37" s="26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8"/>
    </row>
    <row r="38" spans="4:22">
      <c r="D38" s="276" t="s">
        <v>6</v>
      </c>
      <c r="E38" s="277"/>
      <c r="F38" s="277"/>
      <c r="G38" s="277"/>
      <c r="H38" s="277"/>
      <c r="I38" s="277"/>
      <c r="J38" s="277"/>
      <c r="K38" s="277"/>
      <c r="L38" s="277"/>
      <c r="M38" s="277"/>
      <c r="N38" s="277"/>
      <c r="O38" s="277"/>
      <c r="P38" s="277"/>
      <c r="Q38" s="277"/>
      <c r="R38" s="277"/>
      <c r="S38" s="277"/>
      <c r="T38" s="277"/>
      <c r="U38" s="277"/>
      <c r="V38" s="278"/>
    </row>
    <row r="39" spans="4:22" ht="21">
      <c r="D39" s="40">
        <v>1</v>
      </c>
      <c r="E39" s="23" t="s">
        <v>130</v>
      </c>
      <c r="F39" s="265" t="s">
        <v>145</v>
      </c>
      <c r="G39" s="8">
        <v>1966</v>
      </c>
      <c r="H39" s="12"/>
      <c r="I39" s="9" t="s">
        <v>19</v>
      </c>
      <c r="J39" s="6">
        <v>2</v>
      </c>
      <c r="K39" s="6">
        <v>2</v>
      </c>
      <c r="L39" s="216">
        <v>679.6</v>
      </c>
      <c r="M39" s="216">
        <v>631.29999999999995</v>
      </c>
      <c r="N39" s="227">
        <v>631.29999999999995</v>
      </c>
      <c r="O39" s="216">
        <v>27</v>
      </c>
      <c r="P39" s="240">
        <f>T39</f>
        <v>3218400</v>
      </c>
      <c r="Q39" s="240">
        <v>0</v>
      </c>
      <c r="R39" s="240">
        <v>0</v>
      </c>
      <c r="S39" s="240">
        <v>0</v>
      </c>
      <c r="T39" s="240">
        <f>'Табл 2.1'!D30</f>
        <v>3218400</v>
      </c>
      <c r="U39" s="240">
        <f>P39/L39</f>
        <v>4735.7268981753969</v>
      </c>
      <c r="V39" s="242">
        <v>44561</v>
      </c>
    </row>
    <row r="40" spans="4:22" ht="21">
      <c r="D40" s="41">
        <v>2</v>
      </c>
      <c r="E40" s="23" t="s">
        <v>70</v>
      </c>
      <c r="F40" s="265" t="s">
        <v>145</v>
      </c>
      <c r="G40" s="19">
        <v>1968</v>
      </c>
      <c r="H40" s="4"/>
      <c r="I40" s="9" t="s">
        <v>19</v>
      </c>
      <c r="J40" s="4">
        <v>2</v>
      </c>
      <c r="K40" s="19">
        <v>2</v>
      </c>
      <c r="L40" s="211">
        <v>1053.2</v>
      </c>
      <c r="M40" s="211">
        <v>703.7</v>
      </c>
      <c r="N40" s="233">
        <v>703.7</v>
      </c>
      <c r="O40" s="236">
        <v>34</v>
      </c>
      <c r="P40" s="240">
        <f t="shared" ref="P40:P50" si="3">T40</f>
        <v>649480</v>
      </c>
      <c r="Q40" s="240">
        <v>0</v>
      </c>
      <c r="R40" s="240">
        <v>0</v>
      </c>
      <c r="S40" s="240">
        <v>0</v>
      </c>
      <c r="T40" s="240">
        <f>'Табл 2.1'!D31</f>
        <v>649480</v>
      </c>
      <c r="U40" s="240">
        <f t="shared" ref="U40:U50" si="4">P40/L40</f>
        <v>616.67299658184572</v>
      </c>
      <c r="V40" s="242">
        <v>44561</v>
      </c>
    </row>
    <row r="41" spans="4:22" ht="21">
      <c r="D41" s="40">
        <v>3</v>
      </c>
      <c r="E41" s="228" t="s">
        <v>131</v>
      </c>
      <c r="F41" s="267" t="s">
        <v>148</v>
      </c>
      <c r="G41" s="261">
        <v>1990</v>
      </c>
      <c r="H41" s="230"/>
      <c r="I41" s="231" t="s">
        <v>19</v>
      </c>
      <c r="J41" s="229">
        <v>5</v>
      </c>
      <c r="K41" s="229">
        <v>1</v>
      </c>
      <c r="L41" s="232">
        <v>4568.2</v>
      </c>
      <c r="M41" s="232">
        <v>3751.21</v>
      </c>
      <c r="N41" s="234">
        <v>3751.21</v>
      </c>
      <c r="O41" s="237">
        <v>135</v>
      </c>
      <c r="P41" s="240">
        <f t="shared" si="3"/>
        <v>9846040</v>
      </c>
      <c r="Q41" s="241">
        <v>0</v>
      </c>
      <c r="R41" s="241">
        <v>0</v>
      </c>
      <c r="S41" s="241">
        <v>0</v>
      </c>
      <c r="T41" s="240">
        <f>'Табл 2.1'!D32</f>
        <v>9846040</v>
      </c>
      <c r="U41" s="240">
        <f t="shared" si="4"/>
        <v>2155.3434613195568</v>
      </c>
      <c r="V41" s="243">
        <v>44561</v>
      </c>
    </row>
    <row r="42" spans="4:22" ht="21">
      <c r="D42" s="41">
        <v>4</v>
      </c>
      <c r="E42" s="23" t="s">
        <v>73</v>
      </c>
      <c r="F42" s="267" t="s">
        <v>145</v>
      </c>
      <c r="G42" s="21">
        <v>1970</v>
      </c>
      <c r="H42" s="20"/>
      <c r="I42" s="9" t="s">
        <v>19</v>
      </c>
      <c r="J42" s="20">
        <v>2</v>
      </c>
      <c r="K42" s="21">
        <v>1</v>
      </c>
      <c r="L42" s="210">
        <v>862.9</v>
      </c>
      <c r="M42" s="210">
        <v>670</v>
      </c>
      <c r="N42" s="235">
        <v>670</v>
      </c>
      <c r="O42" s="238">
        <v>34</v>
      </c>
      <c r="P42" s="240">
        <f t="shared" si="3"/>
        <v>2451341</v>
      </c>
      <c r="Q42" s="240">
        <v>0</v>
      </c>
      <c r="R42" s="240">
        <v>0</v>
      </c>
      <c r="S42" s="240">
        <v>0</v>
      </c>
      <c r="T42" s="240">
        <f>'Табл 2.1'!D33</f>
        <v>2451341</v>
      </c>
      <c r="U42" s="240">
        <f t="shared" si="4"/>
        <v>2840.8170124000462</v>
      </c>
      <c r="V42" s="242">
        <v>44561</v>
      </c>
    </row>
    <row r="43" spans="4:22" ht="21">
      <c r="D43" s="40">
        <v>5</v>
      </c>
      <c r="E43" s="23" t="s">
        <v>75</v>
      </c>
      <c r="F43" s="265" t="s">
        <v>145</v>
      </c>
      <c r="G43" s="16">
        <v>1967</v>
      </c>
      <c r="H43" s="6"/>
      <c r="I43" s="9" t="s">
        <v>19</v>
      </c>
      <c r="J43" s="6">
        <v>2</v>
      </c>
      <c r="K43" s="16">
        <v>2</v>
      </c>
      <c r="L43" s="216">
        <v>669.8</v>
      </c>
      <c r="M43" s="216">
        <v>621</v>
      </c>
      <c r="N43" s="227">
        <v>621</v>
      </c>
      <c r="O43" s="239">
        <v>33</v>
      </c>
      <c r="P43" s="240">
        <f t="shared" si="3"/>
        <v>782064</v>
      </c>
      <c r="Q43" s="240">
        <v>0</v>
      </c>
      <c r="R43" s="240">
        <v>0</v>
      </c>
      <c r="S43" s="240">
        <v>0</v>
      </c>
      <c r="T43" s="240">
        <f>'Табл 2.1'!D34</f>
        <v>782064</v>
      </c>
      <c r="U43" s="240">
        <f t="shared" si="4"/>
        <v>1167.6082412660496</v>
      </c>
      <c r="V43" s="242">
        <v>44561</v>
      </c>
    </row>
    <row r="44" spans="4:22" ht="21">
      <c r="D44" s="41">
        <v>6</v>
      </c>
      <c r="E44" s="23" t="s">
        <v>78</v>
      </c>
      <c r="F44" s="265" t="s">
        <v>145</v>
      </c>
      <c r="G44" s="19">
        <v>1970</v>
      </c>
      <c r="H44" s="4"/>
      <c r="I44" s="9" t="s">
        <v>19</v>
      </c>
      <c r="J44" s="4">
        <v>2</v>
      </c>
      <c r="K44" s="19">
        <v>2</v>
      </c>
      <c r="L44" s="211">
        <v>672.9</v>
      </c>
      <c r="M44" s="211">
        <v>621.1</v>
      </c>
      <c r="N44" s="233">
        <v>621.1</v>
      </c>
      <c r="O44" s="236">
        <v>30</v>
      </c>
      <c r="P44" s="240">
        <f t="shared" si="3"/>
        <v>325720</v>
      </c>
      <c r="Q44" s="240">
        <v>0</v>
      </c>
      <c r="R44" s="240">
        <v>0</v>
      </c>
      <c r="S44" s="240">
        <v>0</v>
      </c>
      <c r="T44" s="240">
        <f>'Табл 2.1'!D35</f>
        <v>325720</v>
      </c>
      <c r="U44" s="240">
        <f t="shared" si="4"/>
        <v>484.05409421905188</v>
      </c>
      <c r="V44" s="242">
        <v>44561</v>
      </c>
    </row>
    <row r="45" spans="4:22" ht="21">
      <c r="D45" s="40">
        <v>7</v>
      </c>
      <c r="E45" s="23" t="s">
        <v>79</v>
      </c>
      <c r="F45" s="265" t="s">
        <v>145</v>
      </c>
      <c r="G45" s="8">
        <v>1963</v>
      </c>
      <c r="H45" s="6"/>
      <c r="I45" s="9" t="s">
        <v>19</v>
      </c>
      <c r="J45" s="6">
        <v>2</v>
      </c>
      <c r="K45" s="6">
        <v>1</v>
      </c>
      <c r="L45" s="216">
        <v>373.5</v>
      </c>
      <c r="M45" s="216">
        <v>263.2</v>
      </c>
      <c r="N45" s="216">
        <v>263.2</v>
      </c>
      <c r="O45" s="216">
        <v>4</v>
      </c>
      <c r="P45" s="240">
        <f t="shared" si="3"/>
        <v>661578</v>
      </c>
      <c r="Q45" s="240">
        <v>0</v>
      </c>
      <c r="R45" s="240">
        <v>0</v>
      </c>
      <c r="S45" s="240">
        <v>0</v>
      </c>
      <c r="T45" s="240">
        <f>'Табл 2.1'!D36</f>
        <v>661578</v>
      </c>
      <c r="U45" s="240">
        <f t="shared" si="4"/>
        <v>1771.293172690763</v>
      </c>
      <c r="V45" s="242">
        <v>44561</v>
      </c>
    </row>
    <row r="46" spans="4:22" ht="21">
      <c r="D46" s="41">
        <v>8</v>
      </c>
      <c r="E46" s="23" t="s">
        <v>80</v>
      </c>
      <c r="F46" s="265" t="s">
        <v>145</v>
      </c>
      <c r="G46" s="16">
        <v>1964</v>
      </c>
      <c r="H46" s="6"/>
      <c r="I46" s="9" t="s">
        <v>19</v>
      </c>
      <c r="J46" s="6">
        <v>2</v>
      </c>
      <c r="K46" s="16">
        <v>2</v>
      </c>
      <c r="L46" s="216">
        <v>774</v>
      </c>
      <c r="M46" s="216">
        <v>619.9</v>
      </c>
      <c r="N46" s="227">
        <v>619.9</v>
      </c>
      <c r="O46" s="239">
        <v>22</v>
      </c>
      <c r="P46" s="240">
        <f t="shared" si="3"/>
        <v>2400670</v>
      </c>
      <c r="Q46" s="240">
        <v>0</v>
      </c>
      <c r="R46" s="240">
        <v>0</v>
      </c>
      <c r="S46" s="240">
        <v>0</v>
      </c>
      <c r="T46" s="240">
        <f>'Табл 2.1'!D37</f>
        <v>2400670</v>
      </c>
      <c r="U46" s="240">
        <f t="shared" si="4"/>
        <v>3101.6408268733849</v>
      </c>
      <c r="V46" s="242">
        <v>44561</v>
      </c>
    </row>
    <row r="47" spans="4:22" ht="21">
      <c r="D47" s="40">
        <v>9</v>
      </c>
      <c r="E47" s="23" t="s">
        <v>136</v>
      </c>
      <c r="F47" s="265" t="s">
        <v>145</v>
      </c>
      <c r="G47" s="19">
        <v>1965</v>
      </c>
      <c r="H47" s="4"/>
      <c r="I47" s="9" t="s">
        <v>19</v>
      </c>
      <c r="J47" s="4">
        <v>2</v>
      </c>
      <c r="K47" s="19">
        <v>1</v>
      </c>
      <c r="L47" s="211">
        <v>366.4</v>
      </c>
      <c r="M47" s="211">
        <v>224.3</v>
      </c>
      <c r="N47" s="233">
        <v>224.3</v>
      </c>
      <c r="O47" s="236">
        <v>12</v>
      </c>
      <c r="P47" s="240">
        <f t="shared" si="3"/>
        <v>1151172</v>
      </c>
      <c r="Q47" s="240">
        <v>0</v>
      </c>
      <c r="R47" s="240">
        <v>0</v>
      </c>
      <c r="S47" s="240">
        <v>0</v>
      </c>
      <c r="T47" s="240">
        <f>'Табл 2.1'!D38</f>
        <v>1151172</v>
      </c>
      <c r="U47" s="240">
        <f t="shared" si="4"/>
        <v>3141.8449781659392</v>
      </c>
      <c r="V47" s="242">
        <v>44561</v>
      </c>
    </row>
    <row r="48" spans="4:22" ht="21">
      <c r="D48" s="41">
        <v>10</v>
      </c>
      <c r="E48" s="24" t="s">
        <v>83</v>
      </c>
      <c r="F48" s="265" t="s">
        <v>145</v>
      </c>
      <c r="G48" s="19">
        <v>1965</v>
      </c>
      <c r="H48" s="4"/>
      <c r="I48" s="9" t="s">
        <v>19</v>
      </c>
      <c r="J48" s="4">
        <v>2</v>
      </c>
      <c r="K48" s="19">
        <v>1</v>
      </c>
      <c r="L48" s="211">
        <v>263.7</v>
      </c>
      <c r="M48" s="211">
        <v>145.6</v>
      </c>
      <c r="N48" s="233">
        <v>145.6</v>
      </c>
      <c r="O48" s="236">
        <v>4</v>
      </c>
      <c r="P48" s="240">
        <f t="shared" si="3"/>
        <v>1352205</v>
      </c>
      <c r="Q48" s="240">
        <v>0</v>
      </c>
      <c r="R48" s="240">
        <v>0</v>
      </c>
      <c r="S48" s="240">
        <v>0</v>
      </c>
      <c r="T48" s="240">
        <f>'Табл 2.1'!D39</f>
        <v>1352205</v>
      </c>
      <c r="U48" s="240">
        <f t="shared" si="4"/>
        <v>5127.8156996587031</v>
      </c>
      <c r="V48" s="242">
        <v>44561</v>
      </c>
    </row>
    <row r="49" spans="4:24" ht="21">
      <c r="D49" s="40">
        <v>11</v>
      </c>
      <c r="E49" s="24" t="s">
        <v>82</v>
      </c>
      <c r="F49" s="265" t="s">
        <v>145</v>
      </c>
      <c r="G49" s="16">
        <v>1965</v>
      </c>
      <c r="H49" s="6"/>
      <c r="I49" s="9" t="s">
        <v>19</v>
      </c>
      <c r="J49" s="6">
        <v>2</v>
      </c>
      <c r="K49" s="16">
        <v>1</v>
      </c>
      <c r="L49" s="216">
        <v>455.4</v>
      </c>
      <c r="M49" s="216">
        <v>204.1</v>
      </c>
      <c r="N49" s="227">
        <v>204.1</v>
      </c>
      <c r="O49" s="239">
        <v>16</v>
      </c>
      <c r="P49" s="240">
        <f t="shared" si="3"/>
        <v>276000</v>
      </c>
      <c r="Q49" s="240">
        <v>0</v>
      </c>
      <c r="R49" s="240">
        <v>0</v>
      </c>
      <c r="S49" s="240">
        <v>0</v>
      </c>
      <c r="T49" s="240">
        <f>'Табл 2.1'!D40</f>
        <v>276000</v>
      </c>
      <c r="U49" s="240">
        <f t="shared" si="4"/>
        <v>606.06060606060612</v>
      </c>
      <c r="V49" s="242">
        <v>44561</v>
      </c>
    </row>
    <row r="50" spans="4:24" ht="21">
      <c r="D50" s="41">
        <v>12</v>
      </c>
      <c r="E50" s="6" t="s">
        <v>137</v>
      </c>
      <c r="F50" s="237" t="s">
        <v>145</v>
      </c>
      <c r="G50" s="8">
        <v>1980</v>
      </c>
      <c r="H50" s="6"/>
      <c r="I50" s="23" t="s">
        <v>19</v>
      </c>
      <c r="J50" s="6">
        <v>2</v>
      </c>
      <c r="K50" s="6">
        <v>1</v>
      </c>
      <c r="L50" s="216">
        <v>440</v>
      </c>
      <c r="M50" s="216">
        <v>375.3</v>
      </c>
      <c r="N50" s="216">
        <v>375.3</v>
      </c>
      <c r="O50" s="216">
        <v>8</v>
      </c>
      <c r="P50" s="240">
        <f t="shared" si="3"/>
        <v>565400</v>
      </c>
      <c r="Q50" s="216">
        <v>0</v>
      </c>
      <c r="R50" s="216">
        <v>0</v>
      </c>
      <c r="S50" s="216">
        <v>0</v>
      </c>
      <c r="T50" s="240">
        <f>'Табл 2.1'!D41</f>
        <v>565400</v>
      </c>
      <c r="U50" s="240">
        <f t="shared" si="4"/>
        <v>1285</v>
      </c>
      <c r="V50" s="244">
        <v>44561</v>
      </c>
    </row>
    <row r="51" spans="4:24">
      <c r="D51" s="276" t="s">
        <v>18</v>
      </c>
      <c r="E51" s="277"/>
      <c r="F51" s="277"/>
      <c r="G51" s="277"/>
      <c r="H51" s="277"/>
      <c r="I51" s="277"/>
      <c r="J51" s="277"/>
      <c r="K51" s="278"/>
      <c r="L51" s="17">
        <f>SUM(L39:L50)</f>
        <v>11179.6</v>
      </c>
      <c r="M51" s="17">
        <f t="shared" ref="M51:T51" si="5">SUM(M39:M50)</f>
        <v>8830.7099999999991</v>
      </c>
      <c r="N51" s="17">
        <f t="shared" si="5"/>
        <v>8830.7099999999991</v>
      </c>
      <c r="O51" s="17">
        <f t="shared" si="5"/>
        <v>359</v>
      </c>
      <c r="P51" s="17">
        <f t="shared" si="5"/>
        <v>23680070</v>
      </c>
      <c r="Q51" s="17">
        <f t="shared" si="5"/>
        <v>0</v>
      </c>
      <c r="R51" s="17">
        <f t="shared" si="5"/>
        <v>0</v>
      </c>
      <c r="S51" s="17">
        <f t="shared" si="5"/>
        <v>0</v>
      </c>
      <c r="T51" s="17">
        <f t="shared" si="5"/>
        <v>23680070</v>
      </c>
      <c r="U51" s="15"/>
      <c r="V51" s="17"/>
    </row>
    <row r="52" spans="4:24">
      <c r="D52" s="276" t="s">
        <v>135</v>
      </c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80"/>
    </row>
    <row r="53" spans="4:24">
      <c r="D53" s="276" t="s">
        <v>6</v>
      </c>
      <c r="E53" s="277"/>
      <c r="F53" s="277"/>
      <c r="G53" s="277"/>
      <c r="H53" s="277"/>
      <c r="I53" s="277"/>
      <c r="J53" s="277"/>
      <c r="K53" s="277"/>
      <c r="L53" s="277"/>
      <c r="M53" s="277"/>
      <c r="N53" s="277"/>
      <c r="O53" s="277"/>
      <c r="P53" s="277"/>
      <c r="Q53" s="277"/>
      <c r="R53" s="277"/>
      <c r="S53" s="277"/>
      <c r="T53" s="277"/>
      <c r="U53" s="277"/>
      <c r="V53" s="278"/>
    </row>
    <row r="54" spans="4:24" ht="21">
      <c r="D54" s="40">
        <v>1</v>
      </c>
      <c r="E54" s="23" t="s">
        <v>71</v>
      </c>
      <c r="F54" s="265" t="s">
        <v>145</v>
      </c>
      <c r="G54" s="16">
        <v>1970</v>
      </c>
      <c r="H54" s="6"/>
      <c r="I54" s="9" t="s">
        <v>19</v>
      </c>
      <c r="J54" s="6">
        <v>2</v>
      </c>
      <c r="K54" s="16">
        <v>2</v>
      </c>
      <c r="L54" s="6">
        <v>750.4</v>
      </c>
      <c r="M54" s="6">
        <v>701.6</v>
      </c>
      <c r="N54" s="8">
        <v>701.6</v>
      </c>
      <c r="O54" s="16">
        <v>24</v>
      </c>
      <c r="P54" s="10">
        <f>T54</f>
        <v>865400</v>
      </c>
      <c r="Q54" s="10">
        <v>0</v>
      </c>
      <c r="R54" s="10">
        <v>0</v>
      </c>
      <c r="S54" s="10">
        <v>0</v>
      </c>
      <c r="T54" s="10">
        <f>'Табл 2.1'!D50</f>
        <v>865400</v>
      </c>
      <c r="U54" s="10">
        <f>P54/L54</f>
        <v>1153.2515991471216</v>
      </c>
      <c r="V54" s="11">
        <v>44926</v>
      </c>
    </row>
    <row r="55" spans="4:24" ht="21">
      <c r="D55" s="41">
        <v>2</v>
      </c>
      <c r="E55" s="23" t="s">
        <v>72</v>
      </c>
      <c r="F55" s="265" t="s">
        <v>145</v>
      </c>
      <c r="G55" s="19">
        <v>1970</v>
      </c>
      <c r="H55" s="4"/>
      <c r="I55" s="9" t="s">
        <v>19</v>
      </c>
      <c r="J55" s="4">
        <v>2</v>
      </c>
      <c r="K55" s="19">
        <v>2</v>
      </c>
      <c r="L55" s="4">
        <v>1074.3</v>
      </c>
      <c r="M55" s="4">
        <v>687.7</v>
      </c>
      <c r="N55" s="5">
        <v>687.7</v>
      </c>
      <c r="O55" s="19">
        <v>29</v>
      </c>
      <c r="P55" s="10">
        <f t="shared" ref="P55:P64" si="6">T55</f>
        <v>849520</v>
      </c>
      <c r="Q55" s="10">
        <v>0</v>
      </c>
      <c r="R55" s="10">
        <v>0</v>
      </c>
      <c r="S55" s="10">
        <v>0</v>
      </c>
      <c r="T55" s="10">
        <f>'Табл 2.1'!D51</f>
        <v>849520</v>
      </c>
      <c r="U55" s="10">
        <f t="shared" ref="U55:U64" si="7">P55/L55</f>
        <v>790.76608023829476</v>
      </c>
      <c r="V55" s="11">
        <v>44926</v>
      </c>
    </row>
    <row r="56" spans="4:24" ht="21">
      <c r="D56" s="40">
        <v>3</v>
      </c>
      <c r="E56" s="23" t="s">
        <v>73</v>
      </c>
      <c r="F56" s="265" t="s">
        <v>145</v>
      </c>
      <c r="G56" s="21">
        <v>1970</v>
      </c>
      <c r="H56" s="20"/>
      <c r="I56" s="9" t="s">
        <v>19</v>
      </c>
      <c r="J56" s="20">
        <v>2</v>
      </c>
      <c r="K56" s="21">
        <v>1</v>
      </c>
      <c r="L56" s="20">
        <v>862.9</v>
      </c>
      <c r="M56" s="20">
        <v>670</v>
      </c>
      <c r="N56" s="22">
        <v>670</v>
      </c>
      <c r="O56" s="21">
        <v>34</v>
      </c>
      <c r="P56" s="10">
        <f t="shared" si="6"/>
        <v>421520</v>
      </c>
      <c r="Q56" s="10">
        <v>0</v>
      </c>
      <c r="R56" s="10">
        <v>0</v>
      </c>
      <c r="S56" s="10">
        <v>0</v>
      </c>
      <c r="T56" s="10">
        <f>'Табл 2.1'!D52</f>
        <v>421520</v>
      </c>
      <c r="U56" s="10">
        <f t="shared" si="7"/>
        <v>488.49229342913435</v>
      </c>
      <c r="V56" s="11">
        <v>44926</v>
      </c>
    </row>
    <row r="57" spans="4:24" ht="21">
      <c r="D57" s="41">
        <v>4</v>
      </c>
      <c r="E57" s="23" t="s">
        <v>74</v>
      </c>
      <c r="F57" s="265" t="s">
        <v>145</v>
      </c>
      <c r="G57" s="21">
        <v>1967</v>
      </c>
      <c r="H57" s="20"/>
      <c r="I57" s="9" t="s">
        <v>19</v>
      </c>
      <c r="J57" s="20">
        <v>2</v>
      </c>
      <c r="K57" s="21">
        <v>2</v>
      </c>
      <c r="L57" s="20">
        <v>1016.3</v>
      </c>
      <c r="M57" s="20">
        <v>632</v>
      </c>
      <c r="N57" s="22">
        <v>632</v>
      </c>
      <c r="O57" s="21">
        <v>26</v>
      </c>
      <c r="P57" s="10">
        <f t="shared" si="6"/>
        <v>3136898</v>
      </c>
      <c r="Q57" s="10">
        <v>0</v>
      </c>
      <c r="R57" s="10">
        <v>0</v>
      </c>
      <c r="S57" s="10">
        <v>0</v>
      </c>
      <c r="T57" s="10">
        <f>'Табл 2.1'!D53</f>
        <v>3136898</v>
      </c>
      <c r="U57" s="10">
        <f t="shared" si="7"/>
        <v>3086.5866378037981</v>
      </c>
      <c r="V57" s="11">
        <v>44926</v>
      </c>
    </row>
    <row r="58" spans="4:24" ht="21">
      <c r="D58" s="40">
        <v>5</v>
      </c>
      <c r="E58" s="23" t="s">
        <v>76</v>
      </c>
      <c r="F58" s="265" t="s">
        <v>145</v>
      </c>
      <c r="G58" s="16">
        <v>1968</v>
      </c>
      <c r="H58" s="6"/>
      <c r="I58" s="9" t="s">
        <v>19</v>
      </c>
      <c r="J58" s="6">
        <v>2</v>
      </c>
      <c r="K58" s="16">
        <v>1</v>
      </c>
      <c r="L58" s="6">
        <v>452.5</v>
      </c>
      <c r="M58" s="6">
        <v>359.8</v>
      </c>
      <c r="N58" s="8">
        <v>359.8</v>
      </c>
      <c r="O58" s="16">
        <v>14</v>
      </c>
      <c r="P58" s="10">
        <f t="shared" si="6"/>
        <v>1984720</v>
      </c>
      <c r="Q58" s="10">
        <v>0</v>
      </c>
      <c r="R58" s="10">
        <v>0</v>
      </c>
      <c r="S58" s="10">
        <v>0</v>
      </c>
      <c r="T58" s="10">
        <f>'Табл 2.1'!D54</f>
        <v>1984720</v>
      </c>
      <c r="U58" s="10">
        <f t="shared" si="7"/>
        <v>4386.1215469613262</v>
      </c>
      <c r="V58" s="11">
        <v>44926</v>
      </c>
    </row>
    <row r="59" spans="4:24" ht="21">
      <c r="D59" s="41">
        <v>6</v>
      </c>
      <c r="E59" s="23" t="s">
        <v>77</v>
      </c>
      <c r="F59" s="265" t="s">
        <v>145</v>
      </c>
      <c r="G59" s="19">
        <v>1965</v>
      </c>
      <c r="H59" s="4"/>
      <c r="I59" s="9" t="s">
        <v>19</v>
      </c>
      <c r="J59" s="4">
        <v>2</v>
      </c>
      <c r="K59" s="19">
        <v>2</v>
      </c>
      <c r="L59" s="4">
        <v>389.8</v>
      </c>
      <c r="M59" s="4">
        <v>341</v>
      </c>
      <c r="N59" s="5">
        <v>341</v>
      </c>
      <c r="O59" s="19">
        <v>14</v>
      </c>
      <c r="P59" s="10">
        <f t="shared" si="6"/>
        <v>2372760</v>
      </c>
      <c r="Q59" s="10">
        <v>0</v>
      </c>
      <c r="R59" s="10">
        <v>0</v>
      </c>
      <c r="S59" s="10">
        <v>0</v>
      </c>
      <c r="T59" s="10">
        <f>'Табл 2.1'!D55</f>
        <v>2372760</v>
      </c>
      <c r="U59" s="10">
        <f t="shared" si="7"/>
        <v>6087.121600820934</v>
      </c>
      <c r="V59" s="11">
        <v>44926</v>
      </c>
    </row>
    <row r="60" spans="4:24" ht="21">
      <c r="D60" s="40">
        <v>7</v>
      </c>
      <c r="E60" s="23" t="s">
        <v>78</v>
      </c>
      <c r="F60" s="265" t="s">
        <v>145</v>
      </c>
      <c r="G60" s="19">
        <v>1970</v>
      </c>
      <c r="H60" s="4"/>
      <c r="I60" s="9" t="s">
        <v>19</v>
      </c>
      <c r="J60" s="4">
        <v>2</v>
      </c>
      <c r="K60" s="19">
        <v>2</v>
      </c>
      <c r="L60" s="4">
        <v>672.9</v>
      </c>
      <c r="M60" s="4">
        <v>621.1</v>
      </c>
      <c r="N60" s="5">
        <v>621.1</v>
      </c>
      <c r="O60" s="19">
        <v>30</v>
      </c>
      <c r="P60" s="10">
        <f t="shared" si="6"/>
        <v>2185150</v>
      </c>
      <c r="Q60" s="10">
        <v>0</v>
      </c>
      <c r="R60" s="10">
        <v>0</v>
      </c>
      <c r="S60" s="10">
        <v>0</v>
      </c>
      <c r="T60" s="10">
        <f>'Табл 2.1'!D56</f>
        <v>2185150</v>
      </c>
      <c r="U60" s="10">
        <f t="shared" si="7"/>
        <v>3247.362163768762</v>
      </c>
      <c r="V60" s="11">
        <v>44926</v>
      </c>
      <c r="X60" s="3" t="s">
        <v>91</v>
      </c>
    </row>
    <row r="61" spans="4:24" ht="21">
      <c r="D61" s="41">
        <v>8</v>
      </c>
      <c r="E61" s="24" t="s">
        <v>81</v>
      </c>
      <c r="F61" s="265" t="s">
        <v>145</v>
      </c>
      <c r="G61" s="16">
        <v>1967</v>
      </c>
      <c r="H61" s="6"/>
      <c r="I61" s="9" t="s">
        <v>19</v>
      </c>
      <c r="J61" s="6">
        <v>2</v>
      </c>
      <c r="K61" s="16">
        <v>1</v>
      </c>
      <c r="L61" s="6">
        <v>378.2</v>
      </c>
      <c r="M61" s="6">
        <v>232.5</v>
      </c>
      <c r="N61" s="8">
        <v>232.5</v>
      </c>
      <c r="O61" s="16">
        <v>16</v>
      </c>
      <c r="P61" s="10">
        <f t="shared" si="6"/>
        <v>167700</v>
      </c>
      <c r="Q61" s="10">
        <v>0</v>
      </c>
      <c r="R61" s="10">
        <v>0</v>
      </c>
      <c r="S61" s="10">
        <v>0</v>
      </c>
      <c r="T61" s="10">
        <f>'Табл 2.1'!D57</f>
        <v>167700</v>
      </c>
      <c r="U61" s="10">
        <f t="shared" si="7"/>
        <v>443.41618191433105</v>
      </c>
      <c r="V61" s="11">
        <v>44926</v>
      </c>
    </row>
    <row r="62" spans="4:24" ht="21">
      <c r="D62" s="40">
        <v>9</v>
      </c>
      <c r="E62" s="24" t="s">
        <v>82</v>
      </c>
      <c r="F62" s="265" t="s">
        <v>145</v>
      </c>
      <c r="G62" s="16">
        <v>1965</v>
      </c>
      <c r="H62" s="6"/>
      <c r="I62" s="9" t="s">
        <v>19</v>
      </c>
      <c r="J62" s="6">
        <v>2</v>
      </c>
      <c r="K62" s="16">
        <v>1</v>
      </c>
      <c r="L62" s="6">
        <v>455.4</v>
      </c>
      <c r="M62" s="6">
        <v>204.1</v>
      </c>
      <c r="N62" s="8">
        <v>204.1</v>
      </c>
      <c r="O62" s="16">
        <v>16</v>
      </c>
      <c r="P62" s="10">
        <f t="shared" si="6"/>
        <v>1733720</v>
      </c>
      <c r="Q62" s="10">
        <v>0</v>
      </c>
      <c r="R62" s="10">
        <v>0</v>
      </c>
      <c r="S62" s="10">
        <v>0</v>
      </c>
      <c r="T62" s="10">
        <f>'Табл 2.1'!D58</f>
        <v>1733720</v>
      </c>
      <c r="U62" s="10">
        <f t="shared" si="7"/>
        <v>3807.0267896354853</v>
      </c>
      <c r="V62" s="11">
        <v>44926</v>
      </c>
    </row>
    <row r="63" spans="4:24" ht="21">
      <c r="D63" s="41">
        <v>10</v>
      </c>
      <c r="E63" s="23" t="s">
        <v>69</v>
      </c>
      <c r="F63" s="265" t="s">
        <v>145</v>
      </c>
      <c r="G63" s="8">
        <v>1970</v>
      </c>
      <c r="H63" s="12"/>
      <c r="I63" s="9" t="s">
        <v>19</v>
      </c>
      <c r="J63" s="6">
        <v>2</v>
      </c>
      <c r="K63" s="6">
        <v>1</v>
      </c>
      <c r="L63" s="250">
        <v>455.4</v>
      </c>
      <c r="M63" s="6">
        <v>347.88</v>
      </c>
      <c r="N63" s="6">
        <v>347.88</v>
      </c>
      <c r="O63" s="6">
        <v>12</v>
      </c>
      <c r="P63" s="10">
        <f t="shared" si="6"/>
        <v>229920</v>
      </c>
      <c r="Q63" s="10">
        <v>0</v>
      </c>
      <c r="R63" s="10">
        <v>0</v>
      </c>
      <c r="S63" s="10">
        <v>0</v>
      </c>
      <c r="T63" s="10">
        <f>'Табл 2.1'!D59</f>
        <v>229920</v>
      </c>
      <c r="U63" s="10">
        <f t="shared" si="7"/>
        <v>504.87483530961794</v>
      </c>
      <c r="V63" s="11">
        <v>44926</v>
      </c>
    </row>
    <row r="64" spans="4:24" ht="21" customHeight="1">
      <c r="D64" s="40">
        <v>11</v>
      </c>
      <c r="E64" s="23" t="s">
        <v>84</v>
      </c>
      <c r="F64" s="265" t="s">
        <v>145</v>
      </c>
      <c r="G64" s="16">
        <v>1969</v>
      </c>
      <c r="H64" s="6"/>
      <c r="I64" s="9" t="s">
        <v>19</v>
      </c>
      <c r="J64" s="6">
        <v>2</v>
      </c>
      <c r="K64" s="16">
        <v>1</v>
      </c>
      <c r="L64" s="6">
        <v>1178.4000000000001</v>
      </c>
      <c r="M64" s="6">
        <v>701.9</v>
      </c>
      <c r="N64" s="8">
        <v>701.9</v>
      </c>
      <c r="O64" s="16">
        <v>39</v>
      </c>
      <c r="P64" s="10">
        <f t="shared" si="6"/>
        <v>2646018</v>
      </c>
      <c r="Q64" s="10">
        <v>0</v>
      </c>
      <c r="R64" s="10">
        <v>0</v>
      </c>
      <c r="S64" s="10">
        <v>0</v>
      </c>
      <c r="T64" s="10">
        <f>'Табл 2.1'!D60</f>
        <v>2646018</v>
      </c>
      <c r="U64" s="10">
        <f t="shared" si="7"/>
        <v>2245.4327902240325</v>
      </c>
      <c r="V64" s="11">
        <v>44926</v>
      </c>
    </row>
    <row r="65" spans="4:26" ht="18.75" customHeight="1">
      <c r="D65" s="274" t="s">
        <v>146</v>
      </c>
      <c r="E65" s="275"/>
      <c r="F65" s="275"/>
      <c r="G65" s="275"/>
      <c r="H65" s="258"/>
      <c r="I65" s="258"/>
      <c r="J65" s="258"/>
      <c r="K65" s="259"/>
      <c r="L65" s="18">
        <f t="shared" ref="L65:S65" si="8">SUM(L54:L64)</f>
        <v>7686.4999999999982</v>
      </c>
      <c r="M65" s="18">
        <f t="shared" si="8"/>
        <v>5499.5800000000008</v>
      </c>
      <c r="N65" s="18">
        <f t="shared" si="8"/>
        <v>5499.5800000000008</v>
      </c>
      <c r="O65" s="18">
        <f t="shared" si="8"/>
        <v>254</v>
      </c>
      <c r="P65" s="18">
        <f t="shared" si="8"/>
        <v>16593326</v>
      </c>
      <c r="Q65" s="18">
        <f t="shared" si="8"/>
        <v>0</v>
      </c>
      <c r="R65" s="18">
        <f t="shared" si="8"/>
        <v>0</v>
      </c>
      <c r="S65" s="18">
        <f t="shared" si="8"/>
        <v>0</v>
      </c>
      <c r="T65" s="18">
        <f>SUM(T54:T64)</f>
        <v>16593326</v>
      </c>
      <c r="U65" s="15"/>
      <c r="V65" s="17"/>
      <c r="W65" s="29"/>
      <c r="X65" s="29"/>
      <c r="Y65" s="29"/>
      <c r="Z65" s="29"/>
    </row>
    <row r="66" spans="4:26" ht="21" customHeight="1">
      <c r="D66" s="274" t="s">
        <v>147</v>
      </c>
      <c r="E66" s="275"/>
      <c r="F66" s="275"/>
      <c r="G66" s="275"/>
      <c r="H66" s="258"/>
      <c r="I66" s="258"/>
      <c r="J66" s="258"/>
      <c r="K66" s="259"/>
      <c r="L66" s="18">
        <f>L65+L51+L36</f>
        <v>25281.599999999999</v>
      </c>
      <c r="M66" s="18">
        <f t="shared" ref="M66:T66" si="9">M65+M51+M36</f>
        <v>19726.47</v>
      </c>
      <c r="N66" s="18">
        <f t="shared" si="9"/>
        <v>19651.97</v>
      </c>
      <c r="O66" s="18">
        <f t="shared" si="9"/>
        <v>814</v>
      </c>
      <c r="P66" s="18">
        <f t="shared" si="9"/>
        <v>52591374</v>
      </c>
      <c r="Q66" s="18">
        <f t="shared" si="9"/>
        <v>0</v>
      </c>
      <c r="R66" s="18">
        <f t="shared" si="9"/>
        <v>0</v>
      </c>
      <c r="S66" s="18">
        <f t="shared" si="9"/>
        <v>0</v>
      </c>
      <c r="T66" s="18">
        <f t="shared" si="9"/>
        <v>52591374</v>
      </c>
      <c r="U66" s="15"/>
      <c r="V66" s="17"/>
      <c r="W66" s="44"/>
      <c r="X66" s="44"/>
      <c r="Y66" s="44"/>
    </row>
    <row r="67" spans="4:26" ht="15.75" customHeight="1">
      <c r="D67" s="247"/>
      <c r="E67" s="247"/>
      <c r="F67" s="268"/>
      <c r="G67" s="247"/>
      <c r="H67" s="247"/>
      <c r="I67" s="247"/>
      <c r="J67" s="247"/>
      <c r="K67" s="247"/>
      <c r="L67" s="247"/>
      <c r="M67" s="25"/>
      <c r="N67" s="26"/>
      <c r="O67" s="25"/>
      <c r="P67" s="38"/>
      <c r="Q67" s="38"/>
      <c r="R67" s="38"/>
      <c r="S67" s="44"/>
      <c r="T67" s="44"/>
      <c r="U67" s="44"/>
      <c r="V67" s="44"/>
      <c r="W67" s="45"/>
      <c r="X67" s="45"/>
      <c r="Y67" s="45"/>
    </row>
    <row r="68" spans="4:26" ht="15" customHeight="1">
      <c r="D68" s="247"/>
      <c r="E68" s="247"/>
      <c r="F68" s="268"/>
      <c r="G68" s="247"/>
      <c r="H68" s="247"/>
      <c r="I68" s="247"/>
      <c r="J68" s="247"/>
      <c r="K68" s="247"/>
      <c r="L68" s="247"/>
      <c r="M68"/>
      <c r="N68"/>
      <c r="O68"/>
      <c r="P68" s="39"/>
      <c r="Q68" s="39"/>
      <c r="R68" s="39"/>
      <c r="S68" s="44"/>
      <c r="T68" s="44"/>
      <c r="U68" s="44"/>
      <c r="V68" s="44"/>
      <c r="W68" s="45"/>
      <c r="X68" s="45"/>
      <c r="Y68" s="45"/>
    </row>
  </sheetData>
  <mergeCells count="36">
    <mergeCell ref="Q1:V8"/>
    <mergeCell ref="U9:V9"/>
    <mergeCell ref="C11:V14"/>
    <mergeCell ref="AB17:AF21"/>
    <mergeCell ref="E10:V10"/>
    <mergeCell ref="F15:F21"/>
    <mergeCell ref="L15:L20"/>
    <mergeCell ref="D51:K51"/>
    <mergeCell ref="D52:V52"/>
    <mergeCell ref="E15:E21"/>
    <mergeCell ref="P15:T15"/>
    <mergeCell ref="Q17:Q20"/>
    <mergeCell ref="Q16:T16"/>
    <mergeCell ref="J15:J21"/>
    <mergeCell ref="K15:K21"/>
    <mergeCell ref="P16:P20"/>
    <mergeCell ref="R17:R20"/>
    <mergeCell ref="S17:S20"/>
    <mergeCell ref="T17:T20"/>
    <mergeCell ref="D36:K36"/>
    <mergeCell ref="D65:G65"/>
    <mergeCell ref="D66:G66"/>
    <mergeCell ref="D24:V24"/>
    <mergeCell ref="D23:K23"/>
    <mergeCell ref="V15:V21"/>
    <mergeCell ref="O15:O20"/>
    <mergeCell ref="G15:H16"/>
    <mergeCell ref="G17:G21"/>
    <mergeCell ref="H17:H21"/>
    <mergeCell ref="M15:N16"/>
    <mergeCell ref="M17:M20"/>
    <mergeCell ref="N17:N20"/>
    <mergeCell ref="I15:I21"/>
    <mergeCell ref="D53:V53"/>
    <mergeCell ref="U15:U20"/>
    <mergeCell ref="D38:V38"/>
  </mergeCells>
  <printOptions horizontalCentered="1"/>
  <pageMargins left="0.51181102362204722" right="0" top="0.74803149606299213" bottom="0.74803149606299213" header="0.31496062992125984" footer="0.31496062992125984"/>
  <pageSetup paperSize="9" scale="83" fitToHeight="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70"/>
  <sheetViews>
    <sheetView showGridLines="0" topLeftCell="A40" zoomScale="114" zoomScaleNormal="114" workbookViewId="0">
      <selection activeCell="B2" sqref="B2:V2"/>
    </sheetView>
  </sheetViews>
  <sheetFormatPr defaultRowHeight="15"/>
  <cols>
    <col min="1" max="1" width="2.7109375" customWidth="1"/>
    <col min="2" max="2" width="4.42578125" customWidth="1"/>
    <col min="3" max="3" width="16.140625" customWidth="1"/>
    <col min="4" max="4" width="11.5703125" customWidth="1"/>
    <col min="5" max="5" width="9.5703125" customWidth="1"/>
    <col min="6" max="6" width="3.85546875" customWidth="1"/>
    <col min="7" max="7" width="4.42578125" customWidth="1"/>
    <col min="8" max="8" width="7.140625" customWidth="1"/>
    <col min="9" max="9" width="8.140625" customWidth="1"/>
    <col min="10" max="10" width="5.5703125" customWidth="1"/>
    <col min="11" max="11" width="7.7109375" customWidth="1"/>
    <col min="12" max="12" width="5.5703125" customWidth="1"/>
    <col min="13" max="13" width="7.85546875" customWidth="1"/>
    <col min="14" max="14" width="5.5703125" customWidth="1"/>
    <col min="15" max="15" width="10.42578125" customWidth="1"/>
    <col min="16" max="16" width="4.7109375" customWidth="1"/>
    <col min="17" max="17" width="4.28515625" customWidth="1"/>
    <col min="18" max="18" width="4.140625" customWidth="1"/>
    <col min="19" max="19" width="4.5703125" customWidth="1"/>
    <col min="20" max="20" width="4.7109375" customWidth="1"/>
    <col min="21" max="21" width="3.7109375" customWidth="1"/>
  </cols>
  <sheetData>
    <row r="1" spans="2:22"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333" t="s">
        <v>63</v>
      </c>
      <c r="T1" s="333"/>
      <c r="U1" s="333"/>
      <c r="V1" s="49"/>
    </row>
    <row r="2" spans="2:22" ht="48" customHeight="1">
      <c r="B2" s="352" t="s">
        <v>109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</row>
    <row r="3" spans="2:22" ht="14.25" customHeigh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49"/>
    </row>
    <row r="4" spans="2:22" ht="20.25" customHeight="1">
      <c r="B4" s="320" t="s">
        <v>28</v>
      </c>
      <c r="C4" s="334" t="s">
        <v>2</v>
      </c>
      <c r="D4" s="337" t="s">
        <v>29</v>
      </c>
      <c r="E4" s="346" t="s">
        <v>30</v>
      </c>
      <c r="F4" s="347"/>
      <c r="G4" s="347"/>
      <c r="H4" s="347"/>
      <c r="I4" s="347"/>
      <c r="J4" s="347"/>
      <c r="K4" s="347"/>
      <c r="L4" s="347"/>
      <c r="M4" s="347"/>
      <c r="N4" s="347"/>
      <c r="O4" s="348"/>
      <c r="P4" s="317" t="s">
        <v>87</v>
      </c>
      <c r="Q4" s="347"/>
      <c r="R4" s="347"/>
      <c r="S4" s="347"/>
      <c r="T4" s="347"/>
      <c r="U4" s="348"/>
      <c r="V4" s="49"/>
    </row>
    <row r="5" spans="2:22">
      <c r="B5" s="344"/>
      <c r="C5" s="335"/>
      <c r="D5" s="335"/>
      <c r="E5" s="337" t="s">
        <v>31</v>
      </c>
      <c r="F5" s="326" t="s">
        <v>32</v>
      </c>
      <c r="G5" s="338"/>
      <c r="H5" s="326" t="s">
        <v>64</v>
      </c>
      <c r="I5" s="338"/>
      <c r="J5" s="326" t="s">
        <v>106</v>
      </c>
      <c r="K5" s="338"/>
      <c r="L5" s="326" t="s">
        <v>65</v>
      </c>
      <c r="M5" s="338"/>
      <c r="N5" s="326" t="s">
        <v>66</v>
      </c>
      <c r="O5" s="338"/>
      <c r="P5" s="326" t="s">
        <v>92</v>
      </c>
      <c r="Q5" s="338"/>
      <c r="R5" s="322" t="s">
        <v>33</v>
      </c>
      <c r="S5" s="357"/>
      <c r="T5" s="320" t="s">
        <v>34</v>
      </c>
      <c r="U5" s="337" t="s">
        <v>35</v>
      </c>
      <c r="V5" s="49"/>
    </row>
    <row r="6" spans="2:22" ht="55.5" customHeight="1">
      <c r="B6" s="345"/>
      <c r="C6" s="336"/>
      <c r="D6" s="336"/>
      <c r="E6" s="336"/>
      <c r="F6" s="339"/>
      <c r="G6" s="340"/>
      <c r="H6" s="339"/>
      <c r="I6" s="340"/>
      <c r="J6" s="339"/>
      <c r="K6" s="340"/>
      <c r="L6" s="339"/>
      <c r="M6" s="340"/>
      <c r="N6" s="339"/>
      <c r="O6" s="340"/>
      <c r="P6" s="339"/>
      <c r="Q6" s="340"/>
      <c r="R6" s="358"/>
      <c r="S6" s="359"/>
      <c r="T6" s="345"/>
      <c r="U6" s="336"/>
      <c r="V6" s="49"/>
    </row>
    <row r="7" spans="2:22">
      <c r="B7" s="37"/>
      <c r="C7" s="37"/>
      <c r="D7" s="37" t="s">
        <v>16</v>
      </c>
      <c r="E7" s="37" t="s">
        <v>16</v>
      </c>
      <c r="F7" s="37" t="s">
        <v>37</v>
      </c>
      <c r="G7" s="47" t="s">
        <v>16</v>
      </c>
      <c r="H7" s="37" t="s">
        <v>10</v>
      </c>
      <c r="I7" s="47" t="s">
        <v>16</v>
      </c>
      <c r="J7" s="37" t="s">
        <v>10</v>
      </c>
      <c r="K7" s="47" t="s">
        <v>16</v>
      </c>
      <c r="L7" s="37" t="s">
        <v>10</v>
      </c>
      <c r="M7" s="47" t="s">
        <v>16</v>
      </c>
      <c r="N7" s="37" t="s">
        <v>38</v>
      </c>
      <c r="O7" s="47" t="s">
        <v>16</v>
      </c>
      <c r="P7" s="37" t="s">
        <v>10</v>
      </c>
      <c r="Q7" s="47" t="s">
        <v>16</v>
      </c>
      <c r="R7" s="37" t="s">
        <v>10</v>
      </c>
      <c r="S7" s="47" t="s">
        <v>16</v>
      </c>
      <c r="T7" s="37" t="s">
        <v>16</v>
      </c>
      <c r="U7" s="47" t="s">
        <v>16</v>
      </c>
      <c r="V7" s="49"/>
    </row>
    <row r="8" spans="2:22">
      <c r="B8" s="37">
        <v>1</v>
      </c>
      <c r="C8" s="37">
        <v>2</v>
      </c>
      <c r="D8" s="37">
        <v>3</v>
      </c>
      <c r="E8" s="37">
        <v>4</v>
      </c>
      <c r="F8" s="37">
        <v>5</v>
      </c>
      <c r="G8" s="47">
        <v>6</v>
      </c>
      <c r="H8" s="37">
        <v>7</v>
      </c>
      <c r="I8" s="47">
        <v>8</v>
      </c>
      <c r="J8" s="37">
        <v>9</v>
      </c>
      <c r="K8" s="47">
        <v>10</v>
      </c>
      <c r="L8" s="37">
        <v>11</v>
      </c>
      <c r="M8" s="47">
        <v>12</v>
      </c>
      <c r="N8" s="37">
        <v>13</v>
      </c>
      <c r="O8" s="47">
        <v>14</v>
      </c>
      <c r="P8" s="37">
        <v>15</v>
      </c>
      <c r="Q8" s="47">
        <v>16</v>
      </c>
      <c r="R8" s="37">
        <v>17</v>
      </c>
      <c r="S8" s="47">
        <v>18</v>
      </c>
      <c r="T8" s="37">
        <v>19</v>
      </c>
      <c r="U8" s="47">
        <v>20</v>
      </c>
      <c r="V8" s="49"/>
    </row>
    <row r="9" spans="2:22">
      <c r="B9" s="341" t="s">
        <v>138</v>
      </c>
      <c r="C9" s="342"/>
      <c r="D9" s="342"/>
      <c r="E9" s="342"/>
      <c r="F9" s="342"/>
      <c r="G9" s="342"/>
      <c r="H9" s="342"/>
      <c r="I9" s="342"/>
      <c r="J9" s="342"/>
      <c r="K9" s="342"/>
      <c r="L9" s="342"/>
      <c r="M9" s="342"/>
      <c r="N9" s="342"/>
      <c r="O9" s="342"/>
      <c r="P9" s="342"/>
      <c r="Q9" s="342"/>
      <c r="R9" s="342"/>
      <c r="S9" s="342"/>
      <c r="T9" s="342"/>
      <c r="U9" s="343"/>
      <c r="V9" s="49"/>
    </row>
    <row r="10" spans="2:22" ht="15" customHeight="1">
      <c r="B10" s="349" t="s">
        <v>40</v>
      </c>
      <c r="C10" s="351"/>
      <c r="D10" s="351"/>
      <c r="E10" s="351"/>
      <c r="F10" s="351"/>
      <c r="G10" s="351"/>
      <c r="H10" s="51"/>
      <c r="I10" s="52"/>
      <c r="J10" s="52"/>
      <c r="K10" s="52"/>
      <c r="L10" s="52"/>
      <c r="M10" s="52"/>
      <c r="N10" s="52"/>
      <c r="O10" s="52"/>
      <c r="P10" s="51"/>
      <c r="Q10" s="51"/>
      <c r="R10" s="51"/>
      <c r="S10" s="51"/>
      <c r="T10" s="51"/>
      <c r="U10" s="53"/>
      <c r="V10" s="49"/>
    </row>
    <row r="11" spans="2:22" ht="21">
      <c r="B11" s="30">
        <v>1</v>
      </c>
      <c r="C11" s="9" t="s">
        <v>139</v>
      </c>
      <c r="D11" s="54">
        <f>E11+F11+I11+K11+M11+O11</f>
        <v>1158628</v>
      </c>
      <c r="E11" s="54">
        <f>'Табл 2.2'!D12</f>
        <v>542228</v>
      </c>
      <c r="F11" s="55">
        <v>0</v>
      </c>
      <c r="G11" s="56">
        <v>0</v>
      </c>
      <c r="H11" s="57">
        <v>0</v>
      </c>
      <c r="I11" s="55">
        <f>H11*I10</f>
        <v>0</v>
      </c>
      <c r="J11" s="57">
        <v>0</v>
      </c>
      <c r="K11" s="54">
        <f>J11*K10</f>
        <v>0</v>
      </c>
      <c r="L11" s="57">
        <v>0</v>
      </c>
      <c r="M11" s="54">
        <f>L11*M10</f>
        <v>0</v>
      </c>
      <c r="N11" s="57">
        <v>268</v>
      </c>
      <c r="O11" s="56">
        <f>N11*2300</f>
        <v>616400</v>
      </c>
      <c r="P11" s="57">
        <v>0</v>
      </c>
      <c r="Q11" s="56">
        <v>0</v>
      </c>
      <c r="R11" s="57">
        <v>0</v>
      </c>
      <c r="S11" s="56">
        <v>0</v>
      </c>
      <c r="T11" s="56">
        <v>0</v>
      </c>
      <c r="U11" s="56">
        <v>0</v>
      </c>
      <c r="V11" s="49"/>
    </row>
    <row r="12" spans="2:22" ht="21.75">
      <c r="B12" s="37">
        <v>2</v>
      </c>
      <c r="C12" s="23" t="s">
        <v>140</v>
      </c>
      <c r="D12" s="54">
        <f t="shared" ref="D12:D21" si="0">E12+F12+I12+K12+M12+O12</f>
        <v>1591380</v>
      </c>
      <c r="E12" s="54">
        <f>'Табл 2.2'!D13</f>
        <v>0</v>
      </c>
      <c r="F12" s="55">
        <v>0</v>
      </c>
      <c r="G12" s="56">
        <v>0</v>
      </c>
      <c r="H12" s="59">
        <v>540</v>
      </c>
      <c r="I12" s="58">
        <f>H12*2947</f>
        <v>1591380</v>
      </c>
      <c r="J12" s="251">
        <v>0</v>
      </c>
      <c r="K12" s="158">
        <f>J12*K10</f>
        <v>0</v>
      </c>
      <c r="L12" s="161">
        <v>0</v>
      </c>
      <c r="M12" s="252">
        <f>L12*M10</f>
        <v>0</v>
      </c>
      <c r="N12" s="57">
        <v>0</v>
      </c>
      <c r="O12" s="56">
        <f>N12*O10</f>
        <v>0</v>
      </c>
      <c r="P12" s="57">
        <v>0</v>
      </c>
      <c r="Q12" s="56">
        <v>0</v>
      </c>
      <c r="R12" s="57">
        <v>0</v>
      </c>
      <c r="S12" s="56">
        <v>0</v>
      </c>
      <c r="T12" s="56">
        <v>0</v>
      </c>
      <c r="U12" s="56">
        <v>0</v>
      </c>
      <c r="V12" s="49"/>
    </row>
    <row r="13" spans="2:22" ht="21.75">
      <c r="B13" s="31">
        <v>3</v>
      </c>
      <c r="C13" s="218" t="s">
        <v>133</v>
      </c>
      <c r="D13" s="54">
        <f t="shared" si="0"/>
        <v>1844822</v>
      </c>
      <c r="E13" s="54">
        <f>'Табл 2.2'!D14</f>
        <v>0</v>
      </c>
      <c r="F13" s="55">
        <v>0</v>
      </c>
      <c r="G13" s="56">
        <v>0</v>
      </c>
      <c r="H13" s="61">
        <v>626</v>
      </c>
      <c r="I13" s="32">
        <f>H13*2947</f>
        <v>1844822</v>
      </c>
      <c r="J13" s="57">
        <v>0</v>
      </c>
      <c r="K13" s="62">
        <f>J13*K10</f>
        <v>0</v>
      </c>
      <c r="L13" s="61">
        <v>0</v>
      </c>
      <c r="M13" s="62">
        <f>L13*M10</f>
        <v>0</v>
      </c>
      <c r="N13" s="57">
        <v>0</v>
      </c>
      <c r="O13" s="56">
        <f>N13*O10</f>
        <v>0</v>
      </c>
      <c r="P13" s="57">
        <v>0</v>
      </c>
      <c r="Q13" s="56">
        <v>0</v>
      </c>
      <c r="R13" s="57">
        <v>0</v>
      </c>
      <c r="S13" s="56">
        <v>0</v>
      </c>
      <c r="T13" s="56">
        <v>0</v>
      </c>
      <c r="U13" s="56">
        <v>0</v>
      </c>
      <c r="V13" s="49"/>
    </row>
    <row r="14" spans="2:22" ht="21.75">
      <c r="B14" s="37">
        <v>4</v>
      </c>
      <c r="C14" s="23" t="s">
        <v>77</v>
      </c>
      <c r="D14" s="54">
        <f t="shared" si="0"/>
        <v>1325499</v>
      </c>
      <c r="E14" s="54">
        <f>'Табл 2.2'!D15</f>
        <v>332360</v>
      </c>
      <c r="F14" s="55">
        <v>0</v>
      </c>
      <c r="G14" s="56">
        <v>0</v>
      </c>
      <c r="H14" s="59">
        <v>337</v>
      </c>
      <c r="I14" s="35">
        <f>H14*2947</f>
        <v>993139</v>
      </c>
      <c r="J14" s="57">
        <v>0</v>
      </c>
      <c r="K14" s="58">
        <f>J14*K10</f>
        <v>0</v>
      </c>
      <c r="L14" s="59">
        <v>0</v>
      </c>
      <c r="M14" s="35">
        <f>L14*M10</f>
        <v>0</v>
      </c>
      <c r="N14" s="57">
        <v>0</v>
      </c>
      <c r="O14" s="56">
        <v>0</v>
      </c>
      <c r="P14" s="57">
        <v>0</v>
      </c>
      <c r="Q14" s="56">
        <v>0</v>
      </c>
      <c r="R14" s="57">
        <v>0</v>
      </c>
      <c r="S14" s="56">
        <v>0</v>
      </c>
      <c r="T14" s="56">
        <v>0</v>
      </c>
      <c r="U14" s="56">
        <v>0</v>
      </c>
      <c r="V14" s="49"/>
    </row>
    <row r="15" spans="2:22" ht="21.75">
      <c r="B15" s="31">
        <v>5</v>
      </c>
      <c r="C15" s="23" t="s">
        <v>78</v>
      </c>
      <c r="D15" s="54">
        <f t="shared" si="0"/>
        <v>245640</v>
      </c>
      <c r="E15" s="54">
        <f>'Табл 2.2'!D16</f>
        <v>245640</v>
      </c>
      <c r="F15" s="55">
        <v>0</v>
      </c>
      <c r="G15" s="56">
        <v>0</v>
      </c>
      <c r="H15" s="61">
        <v>0</v>
      </c>
      <c r="I15" s="62">
        <f>H15*I10</f>
        <v>0</v>
      </c>
      <c r="J15" s="57">
        <v>0</v>
      </c>
      <c r="K15" s="62">
        <f>J15*K10</f>
        <v>0</v>
      </c>
      <c r="L15" s="61">
        <v>0</v>
      </c>
      <c r="M15" s="62">
        <f>L15*M10</f>
        <v>0</v>
      </c>
      <c r="N15" s="57">
        <v>0</v>
      </c>
      <c r="O15" s="56">
        <f>N15*O10</f>
        <v>0</v>
      </c>
      <c r="P15" s="57">
        <v>0</v>
      </c>
      <c r="Q15" s="56">
        <v>0</v>
      </c>
      <c r="R15" s="57">
        <v>0</v>
      </c>
      <c r="S15" s="56">
        <v>0</v>
      </c>
      <c r="T15" s="56">
        <v>0</v>
      </c>
      <c r="U15" s="56">
        <v>0</v>
      </c>
      <c r="V15" s="49"/>
    </row>
    <row r="16" spans="2:22" ht="19.899999999999999" customHeight="1">
      <c r="B16" s="37">
        <v>6</v>
      </c>
      <c r="C16" s="23" t="s">
        <v>79</v>
      </c>
      <c r="D16" s="54">
        <f t="shared" si="0"/>
        <v>909817</v>
      </c>
      <c r="E16" s="54">
        <f>'Табл 2.2'!D17</f>
        <v>0</v>
      </c>
      <c r="F16" s="55">
        <v>0</v>
      </c>
      <c r="G16" s="56">
        <v>0</v>
      </c>
      <c r="H16" s="59">
        <v>229</v>
      </c>
      <c r="I16" s="35">
        <f>H16*3973</f>
        <v>909817</v>
      </c>
      <c r="J16" s="57">
        <v>0</v>
      </c>
      <c r="K16" s="58">
        <f>J16*K10</f>
        <v>0</v>
      </c>
      <c r="L16" s="59">
        <v>0</v>
      </c>
      <c r="M16" s="58">
        <f>L16*M10</f>
        <v>0</v>
      </c>
      <c r="N16" s="57">
        <v>0</v>
      </c>
      <c r="O16" s="56">
        <f>N16*O10</f>
        <v>0</v>
      </c>
      <c r="P16" s="57">
        <v>0</v>
      </c>
      <c r="Q16" s="56">
        <v>0</v>
      </c>
      <c r="R16" s="57">
        <v>0</v>
      </c>
      <c r="S16" s="56">
        <v>0</v>
      </c>
      <c r="T16" s="56">
        <v>0</v>
      </c>
      <c r="U16" s="56">
        <v>0</v>
      </c>
      <c r="V16" s="49"/>
    </row>
    <row r="17" spans="2:22" ht="21.75" customHeight="1">
      <c r="B17" s="31">
        <v>7</v>
      </c>
      <c r="C17" s="23" t="s">
        <v>80</v>
      </c>
      <c r="D17" s="54">
        <f t="shared" si="0"/>
        <v>2833222</v>
      </c>
      <c r="E17" s="54">
        <f>'Табл 2.2'!D18</f>
        <v>456144</v>
      </c>
      <c r="F17" s="55">
        <v>0</v>
      </c>
      <c r="G17" s="56">
        <v>0</v>
      </c>
      <c r="H17" s="61">
        <v>486</v>
      </c>
      <c r="I17" s="62">
        <f>H17*3973</f>
        <v>1930878</v>
      </c>
      <c r="J17" s="57">
        <v>0</v>
      </c>
      <c r="K17" s="62">
        <f>J17*K10</f>
        <v>0</v>
      </c>
      <c r="L17" s="61">
        <v>0</v>
      </c>
      <c r="M17" s="32">
        <v>0</v>
      </c>
      <c r="N17" s="57">
        <v>194</v>
      </c>
      <c r="O17" s="56">
        <f>N17*2300</f>
        <v>446200</v>
      </c>
      <c r="P17" s="57">
        <v>0</v>
      </c>
      <c r="Q17" s="56">
        <v>0</v>
      </c>
      <c r="R17" s="57">
        <v>0</v>
      </c>
      <c r="S17" s="56">
        <v>0</v>
      </c>
      <c r="T17" s="56">
        <v>0</v>
      </c>
      <c r="U17" s="56">
        <v>0</v>
      </c>
      <c r="V17" s="49"/>
    </row>
    <row r="18" spans="2:22" ht="20.25" customHeight="1">
      <c r="B18" s="37">
        <v>8</v>
      </c>
      <c r="C18" s="23" t="s">
        <v>69</v>
      </c>
      <c r="D18" s="54">
        <f t="shared" si="0"/>
        <v>1708390</v>
      </c>
      <c r="E18" s="54">
        <f>'Табл 2.2'!D19</f>
        <v>0</v>
      </c>
      <c r="F18" s="55">
        <v>0</v>
      </c>
      <c r="G18" s="56">
        <v>0</v>
      </c>
      <c r="H18" s="59">
        <v>430</v>
      </c>
      <c r="I18" s="58">
        <f>H18*3973</f>
        <v>1708390</v>
      </c>
      <c r="J18" s="57">
        <v>0</v>
      </c>
      <c r="K18" s="58">
        <f>J18*K10</f>
        <v>0</v>
      </c>
      <c r="L18" s="59">
        <v>0</v>
      </c>
      <c r="M18" s="58">
        <f>L18*M10</f>
        <v>0</v>
      </c>
      <c r="N18" s="57">
        <v>0</v>
      </c>
      <c r="O18" s="56">
        <f>N18*O10</f>
        <v>0</v>
      </c>
      <c r="P18" s="57">
        <v>0</v>
      </c>
      <c r="Q18" s="56">
        <v>0</v>
      </c>
      <c r="R18" s="57">
        <v>0</v>
      </c>
      <c r="S18" s="56">
        <v>0</v>
      </c>
      <c r="T18" s="56">
        <v>0</v>
      </c>
      <c r="U18" s="56">
        <v>0</v>
      </c>
      <c r="V18" s="49"/>
    </row>
    <row r="19" spans="2:22" ht="21.75">
      <c r="B19" s="31">
        <v>9</v>
      </c>
      <c r="C19" s="23" t="s">
        <v>68</v>
      </c>
      <c r="D19" s="54">
        <f t="shared" si="0"/>
        <v>143520</v>
      </c>
      <c r="E19" s="54">
        <f>'Табл 2.2'!D20</f>
        <v>143520</v>
      </c>
      <c r="F19" s="55">
        <v>0</v>
      </c>
      <c r="G19" s="56">
        <v>0</v>
      </c>
      <c r="H19" s="61">
        <v>0</v>
      </c>
      <c r="I19" s="32">
        <v>0</v>
      </c>
      <c r="J19" s="57">
        <v>0</v>
      </c>
      <c r="K19" s="32">
        <v>0</v>
      </c>
      <c r="L19" s="61">
        <v>0</v>
      </c>
      <c r="M19" s="32">
        <v>0</v>
      </c>
      <c r="N19" s="57">
        <v>0</v>
      </c>
      <c r="O19" s="56">
        <v>0</v>
      </c>
      <c r="P19" s="57">
        <v>0</v>
      </c>
      <c r="Q19" s="56">
        <v>0</v>
      </c>
      <c r="R19" s="57">
        <v>0</v>
      </c>
      <c r="S19" s="56">
        <v>0</v>
      </c>
      <c r="T19" s="56">
        <v>0</v>
      </c>
      <c r="U19" s="56">
        <v>0</v>
      </c>
      <c r="V19" s="49"/>
    </row>
    <row r="20" spans="2:22" ht="21.75">
      <c r="B20" s="215">
        <v>10</v>
      </c>
      <c r="C20" s="23" t="s">
        <v>67</v>
      </c>
      <c r="D20" s="54">
        <f t="shared" si="0"/>
        <v>140760</v>
      </c>
      <c r="E20" s="54">
        <f>'Табл 2.2'!D21</f>
        <v>140760</v>
      </c>
      <c r="F20" s="35">
        <v>0</v>
      </c>
      <c r="G20" s="58">
        <v>0</v>
      </c>
      <c r="H20" s="59">
        <v>0</v>
      </c>
      <c r="I20" s="35">
        <v>0</v>
      </c>
      <c r="J20" s="59">
        <v>0</v>
      </c>
      <c r="K20" s="35">
        <v>0</v>
      </c>
      <c r="L20" s="59">
        <v>0</v>
      </c>
      <c r="M20" s="35">
        <v>0</v>
      </c>
      <c r="N20" s="59">
        <v>0</v>
      </c>
      <c r="O20" s="58">
        <v>0</v>
      </c>
      <c r="P20" s="59">
        <v>0</v>
      </c>
      <c r="Q20" s="58">
        <v>0</v>
      </c>
      <c r="R20" s="59">
        <v>0</v>
      </c>
      <c r="S20" s="58">
        <v>0</v>
      </c>
      <c r="T20" s="58">
        <v>0</v>
      </c>
      <c r="U20" s="58">
        <v>0</v>
      </c>
      <c r="V20" s="49"/>
    </row>
    <row r="21" spans="2:22" ht="21.75">
      <c r="B21" s="215">
        <v>11</v>
      </c>
      <c r="C21" s="23" t="s">
        <v>100</v>
      </c>
      <c r="D21" s="54">
        <f t="shared" si="0"/>
        <v>416300</v>
      </c>
      <c r="E21" s="54">
        <f>'Табл 2.2'!D22</f>
        <v>0</v>
      </c>
      <c r="F21" s="35">
        <v>0</v>
      </c>
      <c r="G21" s="58">
        <v>0</v>
      </c>
      <c r="H21" s="59">
        <v>0</v>
      </c>
      <c r="I21" s="35">
        <v>0</v>
      </c>
      <c r="J21" s="59">
        <v>0</v>
      </c>
      <c r="K21" s="35">
        <v>0</v>
      </c>
      <c r="L21" s="59">
        <v>0</v>
      </c>
      <c r="M21" s="35">
        <v>0</v>
      </c>
      <c r="N21" s="59">
        <v>181</v>
      </c>
      <c r="O21" s="58">
        <f>N21*2300</f>
        <v>416300</v>
      </c>
      <c r="P21" s="59">
        <v>0</v>
      </c>
      <c r="Q21" s="58">
        <v>0</v>
      </c>
      <c r="R21" s="59">
        <v>0</v>
      </c>
      <c r="S21" s="58">
        <v>0</v>
      </c>
      <c r="T21" s="58">
        <v>0</v>
      </c>
      <c r="U21" s="58">
        <v>0</v>
      </c>
      <c r="V21" s="49"/>
    </row>
    <row r="22" spans="2:22" ht="32.25" customHeight="1">
      <c r="B22" s="349" t="s">
        <v>39</v>
      </c>
      <c r="C22" s="350"/>
      <c r="D22" s="253">
        <f>SUM(D11:D21)</f>
        <v>12317978</v>
      </c>
      <c r="E22" s="253">
        <f t="shared" ref="E22:O22" si="1">SUM(E11:E21)</f>
        <v>1860652</v>
      </c>
      <c r="F22" s="253">
        <f t="shared" si="1"/>
        <v>0</v>
      </c>
      <c r="G22" s="253">
        <f t="shared" si="1"/>
        <v>0</v>
      </c>
      <c r="H22" s="253">
        <f t="shared" si="1"/>
        <v>2648</v>
      </c>
      <c r="I22" s="253">
        <f t="shared" si="1"/>
        <v>8978426</v>
      </c>
      <c r="J22" s="253">
        <f t="shared" si="1"/>
        <v>0</v>
      </c>
      <c r="K22" s="253">
        <f t="shared" si="1"/>
        <v>0</v>
      </c>
      <c r="L22" s="253">
        <f t="shared" si="1"/>
        <v>0</v>
      </c>
      <c r="M22" s="253">
        <f t="shared" si="1"/>
        <v>0</v>
      </c>
      <c r="N22" s="253">
        <f t="shared" si="1"/>
        <v>643</v>
      </c>
      <c r="O22" s="253">
        <f t="shared" si="1"/>
        <v>1478900</v>
      </c>
      <c r="P22" s="65">
        <v>0</v>
      </c>
      <c r="Q22" s="64">
        <v>0</v>
      </c>
      <c r="R22" s="65">
        <v>0</v>
      </c>
      <c r="S22" s="64">
        <v>0</v>
      </c>
      <c r="T22" s="64">
        <v>0</v>
      </c>
      <c r="U22" s="64">
        <v>0</v>
      </c>
      <c r="V22" s="49"/>
    </row>
    <row r="23" spans="2:22" ht="19.5" customHeight="1">
      <c r="B23" s="320" t="s">
        <v>28</v>
      </c>
      <c r="C23" s="334" t="s">
        <v>2</v>
      </c>
      <c r="D23" s="337" t="s">
        <v>29</v>
      </c>
      <c r="E23" s="346" t="s">
        <v>30</v>
      </c>
      <c r="F23" s="347"/>
      <c r="G23" s="347"/>
      <c r="H23" s="347"/>
      <c r="I23" s="347"/>
      <c r="J23" s="347"/>
      <c r="K23" s="347"/>
      <c r="L23" s="347"/>
      <c r="M23" s="347"/>
      <c r="N23" s="347"/>
      <c r="O23" s="348"/>
      <c r="P23" s="317" t="s">
        <v>87</v>
      </c>
      <c r="Q23" s="347"/>
      <c r="R23" s="347"/>
      <c r="S23" s="347"/>
      <c r="T23" s="347"/>
      <c r="U23" s="348"/>
      <c r="V23" s="49"/>
    </row>
    <row r="24" spans="2:22" ht="22.5" customHeight="1">
      <c r="B24" s="344"/>
      <c r="C24" s="335"/>
      <c r="D24" s="335"/>
      <c r="E24" s="337" t="s">
        <v>31</v>
      </c>
      <c r="F24" s="326" t="s">
        <v>32</v>
      </c>
      <c r="G24" s="338"/>
      <c r="H24" s="326" t="s">
        <v>64</v>
      </c>
      <c r="I24" s="338"/>
      <c r="J24" s="326" t="s">
        <v>106</v>
      </c>
      <c r="K24" s="338"/>
      <c r="L24" s="326" t="s">
        <v>65</v>
      </c>
      <c r="M24" s="338"/>
      <c r="N24" s="326" t="s">
        <v>66</v>
      </c>
      <c r="O24" s="338"/>
      <c r="P24" s="326" t="s">
        <v>93</v>
      </c>
      <c r="Q24" s="338"/>
      <c r="R24" s="322" t="s">
        <v>33</v>
      </c>
      <c r="S24" s="357"/>
      <c r="T24" s="320" t="s">
        <v>34</v>
      </c>
      <c r="U24" s="337" t="s">
        <v>35</v>
      </c>
      <c r="V24" s="49"/>
    </row>
    <row r="25" spans="2:22" ht="48.75" customHeight="1">
      <c r="B25" s="345"/>
      <c r="C25" s="336"/>
      <c r="D25" s="336"/>
      <c r="E25" s="336"/>
      <c r="F25" s="339"/>
      <c r="G25" s="340"/>
      <c r="H25" s="339"/>
      <c r="I25" s="340"/>
      <c r="J25" s="339"/>
      <c r="K25" s="340"/>
      <c r="L25" s="339"/>
      <c r="M25" s="340"/>
      <c r="N25" s="339"/>
      <c r="O25" s="340"/>
      <c r="P25" s="339"/>
      <c r="Q25" s="340"/>
      <c r="R25" s="358"/>
      <c r="S25" s="359"/>
      <c r="T25" s="345"/>
      <c r="U25" s="336"/>
      <c r="V25" s="49"/>
    </row>
    <row r="26" spans="2:22" ht="14.25" customHeight="1">
      <c r="B26" s="37"/>
      <c r="C26" s="37"/>
      <c r="D26" s="37" t="s">
        <v>16</v>
      </c>
      <c r="E26" s="37" t="s">
        <v>16</v>
      </c>
      <c r="F26" s="37" t="s">
        <v>37</v>
      </c>
      <c r="G26" s="47" t="s">
        <v>16</v>
      </c>
      <c r="H26" s="37" t="s">
        <v>10</v>
      </c>
      <c r="I26" s="47" t="s">
        <v>16</v>
      </c>
      <c r="J26" s="37" t="s">
        <v>10</v>
      </c>
      <c r="K26" s="47" t="s">
        <v>16</v>
      </c>
      <c r="L26" s="37" t="s">
        <v>10</v>
      </c>
      <c r="M26" s="47" t="s">
        <v>16</v>
      </c>
      <c r="N26" s="37" t="s">
        <v>38</v>
      </c>
      <c r="O26" s="47" t="s">
        <v>16</v>
      </c>
      <c r="P26" s="37" t="s">
        <v>10</v>
      </c>
      <c r="Q26" s="47" t="s">
        <v>16</v>
      </c>
      <c r="R26" s="37" t="s">
        <v>10</v>
      </c>
      <c r="S26" s="47" t="s">
        <v>16</v>
      </c>
      <c r="T26" s="37" t="s">
        <v>16</v>
      </c>
      <c r="U26" s="47" t="s">
        <v>16</v>
      </c>
      <c r="V26" s="49"/>
    </row>
    <row r="27" spans="2:22" ht="9.75" customHeight="1">
      <c r="B27" s="37">
        <v>1</v>
      </c>
      <c r="C27" s="37">
        <v>2</v>
      </c>
      <c r="D27" s="37">
        <v>3</v>
      </c>
      <c r="E27" s="37">
        <v>4</v>
      </c>
      <c r="F27" s="37">
        <v>5</v>
      </c>
      <c r="G27" s="47">
        <v>6</v>
      </c>
      <c r="H27" s="37">
        <v>7</v>
      </c>
      <c r="I27" s="47">
        <v>8</v>
      </c>
      <c r="J27" s="37">
        <v>9</v>
      </c>
      <c r="K27" s="47">
        <v>10</v>
      </c>
      <c r="L27" s="37">
        <v>11</v>
      </c>
      <c r="M27" s="47">
        <v>12</v>
      </c>
      <c r="N27" s="37">
        <v>13</v>
      </c>
      <c r="O27" s="47">
        <v>14</v>
      </c>
      <c r="P27" s="37">
        <v>15</v>
      </c>
      <c r="Q27" s="47">
        <v>16</v>
      </c>
      <c r="R27" s="37">
        <v>17</v>
      </c>
      <c r="S27" s="47">
        <v>18</v>
      </c>
      <c r="T27" s="37">
        <v>19</v>
      </c>
      <c r="U27" s="47">
        <v>20</v>
      </c>
      <c r="V27" s="49"/>
    </row>
    <row r="28" spans="2:22">
      <c r="B28" s="66" t="s">
        <v>134</v>
      </c>
      <c r="C28" s="67"/>
      <c r="D28" s="67"/>
      <c r="E28" s="67"/>
      <c r="F28" s="67"/>
      <c r="G28" s="67"/>
      <c r="H28" s="67"/>
      <c r="I28" s="67"/>
      <c r="J28" s="67"/>
      <c r="K28" s="68"/>
      <c r="L28" s="68"/>
      <c r="M28" s="68"/>
      <c r="N28" s="67"/>
      <c r="O28" s="67"/>
      <c r="P28" s="67"/>
      <c r="Q28" s="67"/>
      <c r="R28" s="67"/>
      <c r="S28" s="67"/>
      <c r="T28" s="67"/>
      <c r="U28" s="69"/>
      <c r="V28" s="49"/>
    </row>
    <row r="29" spans="2:22" ht="16.5" customHeight="1">
      <c r="B29" s="349" t="s">
        <v>40</v>
      </c>
      <c r="C29" s="342"/>
      <c r="D29" s="342"/>
      <c r="E29" s="342"/>
      <c r="F29" s="342"/>
      <c r="G29" s="342"/>
      <c r="H29" s="342"/>
      <c r="I29" s="342"/>
      <c r="J29" s="342"/>
      <c r="K29" s="342"/>
      <c r="L29" s="342"/>
      <c r="M29" s="342"/>
      <c r="N29" s="342"/>
      <c r="O29" s="342"/>
      <c r="P29" s="342"/>
      <c r="Q29" s="342"/>
      <c r="R29" s="342"/>
      <c r="S29" s="342"/>
      <c r="T29" s="342"/>
      <c r="U29" s="343"/>
      <c r="V29" s="49"/>
    </row>
    <row r="30" spans="2:22" ht="21.75">
      <c r="B30" s="30">
        <v>1</v>
      </c>
      <c r="C30" s="23" t="s">
        <v>130</v>
      </c>
      <c r="D30" s="70">
        <f t="shared" ref="D30:D41" si="2">E30+G30+I30+K30+M30+O30+Q30+S30+T30+U30</f>
        <v>3218400</v>
      </c>
      <c r="E30" s="70">
        <f>'Табл 2.2'!D31</f>
        <v>862200</v>
      </c>
      <c r="F30" s="57">
        <v>0</v>
      </c>
      <c r="G30" s="56">
        <v>0</v>
      </c>
      <c r="H30" s="57">
        <v>0</v>
      </c>
      <c r="I30" s="56">
        <v>0</v>
      </c>
      <c r="J30" s="251">
        <v>0</v>
      </c>
      <c r="K30" s="151">
        <f>J30*K28</f>
        <v>0</v>
      </c>
      <c r="L30" s="57">
        <v>700</v>
      </c>
      <c r="M30" s="56">
        <f>L30*3366</f>
        <v>2356200</v>
      </c>
      <c r="N30" s="57">
        <v>0</v>
      </c>
      <c r="O30" s="56">
        <v>0</v>
      </c>
      <c r="P30" s="57">
        <v>0</v>
      </c>
      <c r="Q30" s="56">
        <v>0</v>
      </c>
      <c r="R30" s="57">
        <v>0</v>
      </c>
      <c r="S30" s="56">
        <v>0</v>
      </c>
      <c r="T30" s="56">
        <v>0</v>
      </c>
      <c r="U30" s="56">
        <v>0</v>
      </c>
      <c r="V30" s="49"/>
    </row>
    <row r="31" spans="2:22" ht="21.75">
      <c r="B31" s="37">
        <v>2</v>
      </c>
      <c r="C31" s="23" t="s">
        <v>70</v>
      </c>
      <c r="D31" s="70">
        <f t="shared" si="2"/>
        <v>649480</v>
      </c>
      <c r="E31" s="63">
        <f>'Табл 2.2'!D32</f>
        <v>649480</v>
      </c>
      <c r="F31" s="57">
        <v>0</v>
      </c>
      <c r="G31" s="56">
        <v>0</v>
      </c>
      <c r="H31" s="57">
        <v>0</v>
      </c>
      <c r="I31" s="56">
        <v>0</v>
      </c>
      <c r="J31" s="59">
        <v>0</v>
      </c>
      <c r="K31" s="58">
        <f>J31*K28</f>
        <v>0</v>
      </c>
      <c r="L31" s="59">
        <v>0</v>
      </c>
      <c r="M31" s="35">
        <v>0</v>
      </c>
      <c r="N31" s="57">
        <v>0</v>
      </c>
      <c r="O31" s="56">
        <v>0</v>
      </c>
      <c r="P31" s="57">
        <v>0</v>
      </c>
      <c r="Q31" s="56">
        <v>0</v>
      </c>
      <c r="R31" s="57">
        <v>0</v>
      </c>
      <c r="S31" s="56">
        <v>0</v>
      </c>
      <c r="T31" s="56">
        <v>0</v>
      </c>
      <c r="U31" s="56">
        <v>0</v>
      </c>
      <c r="V31" s="49"/>
    </row>
    <row r="32" spans="2:22" ht="21.75">
      <c r="B32" s="36">
        <v>3</v>
      </c>
      <c r="C32" s="228" t="s">
        <v>131</v>
      </c>
      <c r="D32" s="70">
        <f t="shared" si="2"/>
        <v>9846040</v>
      </c>
      <c r="E32" s="71">
        <f>'Табл 2.2'!D33</f>
        <v>1431040</v>
      </c>
      <c r="F32" s="57">
        <v>0</v>
      </c>
      <c r="G32" s="56">
        <v>0</v>
      </c>
      <c r="H32" s="57">
        <v>0</v>
      </c>
      <c r="I32" s="56">
        <v>0</v>
      </c>
      <c r="J32" s="72">
        <v>0</v>
      </c>
      <c r="K32" s="73">
        <f>J32*K28</f>
        <v>0</v>
      </c>
      <c r="L32" s="57">
        <v>2500</v>
      </c>
      <c r="M32" s="56">
        <f>L32*3366</f>
        <v>8415000</v>
      </c>
      <c r="N32" s="57">
        <v>0</v>
      </c>
      <c r="O32" s="56">
        <v>0</v>
      </c>
      <c r="P32" s="57">
        <v>0</v>
      </c>
      <c r="Q32" s="56">
        <v>0</v>
      </c>
      <c r="R32" s="57">
        <v>0</v>
      </c>
      <c r="S32" s="56">
        <v>0</v>
      </c>
      <c r="T32" s="56">
        <v>0</v>
      </c>
      <c r="U32" s="56">
        <v>0</v>
      </c>
      <c r="V32" s="49"/>
    </row>
    <row r="33" spans="2:22" ht="21.75">
      <c r="B33" s="30">
        <v>4</v>
      </c>
      <c r="C33" s="23" t="s">
        <v>73</v>
      </c>
      <c r="D33" s="70">
        <f t="shared" si="2"/>
        <v>2451341</v>
      </c>
      <c r="E33" s="70">
        <v>0</v>
      </c>
      <c r="F33" s="57">
        <v>0</v>
      </c>
      <c r="G33" s="56">
        <v>0</v>
      </c>
      <c r="H33" s="57">
        <v>617</v>
      </c>
      <c r="I33" s="56">
        <f>H33*3973</f>
        <v>2451341</v>
      </c>
      <c r="J33" s="57">
        <v>0</v>
      </c>
      <c r="K33" s="54">
        <f>J33*K28</f>
        <v>0</v>
      </c>
      <c r="L33" s="57">
        <v>0</v>
      </c>
      <c r="M33" s="55">
        <f>L33*M28</f>
        <v>0</v>
      </c>
      <c r="N33" s="57">
        <v>0</v>
      </c>
      <c r="O33" s="56">
        <v>0</v>
      </c>
      <c r="P33" s="57">
        <v>0</v>
      </c>
      <c r="Q33" s="56">
        <v>0</v>
      </c>
      <c r="R33" s="57">
        <v>0</v>
      </c>
      <c r="S33" s="56">
        <v>0</v>
      </c>
      <c r="T33" s="56">
        <v>0</v>
      </c>
      <c r="U33" s="56">
        <v>0</v>
      </c>
      <c r="V33" s="49"/>
    </row>
    <row r="34" spans="2:22" ht="21.75">
      <c r="B34" s="37">
        <v>5</v>
      </c>
      <c r="C34" s="23" t="s">
        <v>75</v>
      </c>
      <c r="D34" s="70">
        <f t="shared" si="2"/>
        <v>782064</v>
      </c>
      <c r="E34" s="63">
        <f>'Табл 2.2'!D35</f>
        <v>782064</v>
      </c>
      <c r="F34" s="57">
        <v>0</v>
      </c>
      <c r="G34" s="56">
        <v>0</v>
      </c>
      <c r="H34" s="57">
        <v>0</v>
      </c>
      <c r="I34" s="56">
        <v>0</v>
      </c>
      <c r="J34" s="59">
        <v>0</v>
      </c>
      <c r="K34" s="35">
        <f>J34*K28</f>
        <v>0</v>
      </c>
      <c r="L34" s="57">
        <v>0</v>
      </c>
      <c r="M34" s="56">
        <f>L34*M28</f>
        <v>0</v>
      </c>
      <c r="N34" s="57">
        <v>0</v>
      </c>
      <c r="O34" s="56">
        <v>0</v>
      </c>
      <c r="P34" s="57">
        <v>0</v>
      </c>
      <c r="Q34" s="56">
        <v>0</v>
      </c>
      <c r="R34" s="57">
        <v>0</v>
      </c>
      <c r="S34" s="56">
        <v>0</v>
      </c>
      <c r="T34" s="56">
        <v>0</v>
      </c>
      <c r="U34" s="56">
        <v>0</v>
      </c>
      <c r="V34" s="49"/>
    </row>
    <row r="35" spans="2:22" ht="21.75">
      <c r="B35" s="36">
        <v>6</v>
      </c>
      <c r="C35" s="23" t="s">
        <v>78</v>
      </c>
      <c r="D35" s="70">
        <f t="shared" si="2"/>
        <v>325720</v>
      </c>
      <c r="E35" s="71">
        <f>'Табл 2.2'!D36</f>
        <v>325720</v>
      </c>
      <c r="F35" s="57">
        <v>0</v>
      </c>
      <c r="G35" s="56">
        <v>0</v>
      </c>
      <c r="H35" s="57">
        <v>0</v>
      </c>
      <c r="I35" s="56">
        <v>0</v>
      </c>
      <c r="J35" s="59">
        <v>0</v>
      </c>
      <c r="K35" s="73">
        <f>J35*K28</f>
        <v>0</v>
      </c>
      <c r="L35" s="57">
        <v>0</v>
      </c>
      <c r="M35" s="56">
        <f>L35*M28</f>
        <v>0</v>
      </c>
      <c r="N35" s="57">
        <v>0</v>
      </c>
      <c r="O35" s="56">
        <v>0</v>
      </c>
      <c r="P35" s="57">
        <v>0</v>
      </c>
      <c r="Q35" s="56">
        <v>0</v>
      </c>
      <c r="R35" s="57">
        <v>0</v>
      </c>
      <c r="S35" s="56">
        <v>0</v>
      </c>
      <c r="T35" s="56">
        <v>0</v>
      </c>
      <c r="U35" s="56">
        <v>0</v>
      </c>
      <c r="V35" s="49"/>
    </row>
    <row r="36" spans="2:22" ht="32.25">
      <c r="B36" s="30">
        <v>7</v>
      </c>
      <c r="C36" s="23" t="s">
        <v>79</v>
      </c>
      <c r="D36" s="70">
        <f t="shared" si="2"/>
        <v>661578</v>
      </c>
      <c r="E36" s="70">
        <v>0</v>
      </c>
      <c r="F36" s="57">
        <v>0</v>
      </c>
      <c r="G36" s="56">
        <v>0</v>
      </c>
      <c r="H36" s="57">
        <v>0</v>
      </c>
      <c r="I36" s="56">
        <v>0</v>
      </c>
      <c r="J36" s="72">
        <v>0</v>
      </c>
      <c r="K36" s="55">
        <f>J36*K28</f>
        <v>0</v>
      </c>
      <c r="L36" s="57">
        <v>133</v>
      </c>
      <c r="M36" s="56">
        <f>L36*3366</f>
        <v>447678</v>
      </c>
      <c r="N36" s="57">
        <v>93</v>
      </c>
      <c r="O36" s="56">
        <f>N36*2300</f>
        <v>213900</v>
      </c>
      <c r="P36" s="57">
        <v>0</v>
      </c>
      <c r="Q36" s="56">
        <v>0</v>
      </c>
      <c r="R36" s="57">
        <v>0</v>
      </c>
      <c r="S36" s="56">
        <v>0</v>
      </c>
      <c r="T36" s="56">
        <v>0</v>
      </c>
      <c r="U36" s="56">
        <v>0</v>
      </c>
      <c r="V36" s="49"/>
    </row>
    <row r="37" spans="2:22" ht="21.75">
      <c r="B37" s="37">
        <v>8</v>
      </c>
      <c r="C37" s="23" t="s">
        <v>80</v>
      </c>
      <c r="D37" s="70">
        <f t="shared" si="2"/>
        <v>2400670</v>
      </c>
      <c r="E37" s="63">
        <f>'Табл 2.2'!D38</f>
        <v>672384</v>
      </c>
      <c r="F37" s="59">
        <v>0</v>
      </c>
      <c r="G37" s="74">
        <v>0</v>
      </c>
      <c r="H37" s="59">
        <v>0</v>
      </c>
      <c r="I37" s="74">
        <v>0</v>
      </c>
      <c r="J37" s="59">
        <v>311</v>
      </c>
      <c r="K37" s="58">
        <f>J37*2570</f>
        <v>799270</v>
      </c>
      <c r="L37" s="59">
        <v>276</v>
      </c>
      <c r="M37" s="74">
        <f>L37*3366</f>
        <v>929016</v>
      </c>
      <c r="N37" s="59">
        <v>0</v>
      </c>
      <c r="O37" s="74">
        <v>0</v>
      </c>
      <c r="P37" s="59">
        <v>0</v>
      </c>
      <c r="Q37" s="74">
        <v>0</v>
      </c>
      <c r="R37" s="59">
        <v>0</v>
      </c>
      <c r="S37" s="74">
        <v>0</v>
      </c>
      <c r="T37" s="74">
        <v>0</v>
      </c>
      <c r="U37" s="74">
        <v>0</v>
      </c>
      <c r="V37" s="49"/>
    </row>
    <row r="38" spans="2:22" ht="21.75">
      <c r="B38" s="215">
        <v>9</v>
      </c>
      <c r="C38" s="23" t="s">
        <v>136</v>
      </c>
      <c r="D38" s="70">
        <f t="shared" si="2"/>
        <v>1151172</v>
      </c>
      <c r="E38" s="63">
        <v>0</v>
      </c>
      <c r="F38" s="74">
        <v>0</v>
      </c>
      <c r="G38" s="249">
        <v>0</v>
      </c>
      <c r="H38" s="59">
        <v>0</v>
      </c>
      <c r="I38" s="74">
        <v>0</v>
      </c>
      <c r="J38" s="59">
        <v>0</v>
      </c>
      <c r="K38" s="58">
        <v>0</v>
      </c>
      <c r="L38" s="59">
        <v>342</v>
      </c>
      <c r="M38" s="74">
        <f>L38*3366</f>
        <v>1151172</v>
      </c>
      <c r="N38" s="59">
        <v>0</v>
      </c>
      <c r="O38" s="74">
        <v>0</v>
      </c>
      <c r="P38" s="59">
        <v>0</v>
      </c>
      <c r="Q38" s="74">
        <v>0</v>
      </c>
      <c r="R38" s="59">
        <v>0</v>
      </c>
      <c r="S38" s="74">
        <v>0</v>
      </c>
      <c r="T38" s="74">
        <v>0</v>
      </c>
      <c r="U38" s="74">
        <v>0</v>
      </c>
      <c r="V38" s="49"/>
    </row>
    <row r="39" spans="2:22" ht="21.75">
      <c r="B39" s="215">
        <v>10</v>
      </c>
      <c r="C39" s="24" t="s">
        <v>83</v>
      </c>
      <c r="D39" s="70">
        <f t="shared" si="2"/>
        <v>1352205</v>
      </c>
      <c r="E39" s="63">
        <f>'Табл 2.2'!D40</f>
        <v>253120</v>
      </c>
      <c r="F39" s="59">
        <v>0</v>
      </c>
      <c r="G39" s="74">
        <v>0</v>
      </c>
      <c r="H39" s="59">
        <v>197</v>
      </c>
      <c r="I39" s="74">
        <f>H39*3973</f>
        <v>782681</v>
      </c>
      <c r="J39" s="59">
        <v>0</v>
      </c>
      <c r="K39" s="58">
        <v>0</v>
      </c>
      <c r="L39" s="59">
        <v>94</v>
      </c>
      <c r="M39" s="74">
        <f>L39*3366</f>
        <v>316404</v>
      </c>
      <c r="N39" s="59">
        <v>0</v>
      </c>
      <c r="O39" s="74">
        <v>0</v>
      </c>
      <c r="P39" s="59">
        <v>0</v>
      </c>
      <c r="Q39" s="74">
        <v>0</v>
      </c>
      <c r="R39" s="59">
        <v>0</v>
      </c>
      <c r="S39" s="74">
        <v>0</v>
      </c>
      <c r="T39" s="74">
        <v>0</v>
      </c>
      <c r="U39" s="74">
        <v>0</v>
      </c>
      <c r="V39" s="49"/>
    </row>
    <row r="40" spans="2:22" ht="21.75">
      <c r="B40" s="215">
        <v>11</v>
      </c>
      <c r="C40" s="24" t="s">
        <v>82</v>
      </c>
      <c r="D40" s="70">
        <f t="shared" si="2"/>
        <v>276000</v>
      </c>
      <c r="E40" s="63">
        <f>'Табл 2.2'!F41</f>
        <v>276000</v>
      </c>
      <c r="F40" s="59">
        <v>0</v>
      </c>
      <c r="G40" s="74">
        <v>0</v>
      </c>
      <c r="H40" s="59">
        <v>0</v>
      </c>
      <c r="I40" s="74">
        <v>0</v>
      </c>
      <c r="J40" s="59">
        <v>0</v>
      </c>
      <c r="K40" s="58">
        <v>0</v>
      </c>
      <c r="L40" s="59">
        <v>0</v>
      </c>
      <c r="M40" s="74">
        <v>0</v>
      </c>
      <c r="N40" s="59">
        <v>0</v>
      </c>
      <c r="O40" s="74">
        <v>0</v>
      </c>
      <c r="P40" s="59">
        <v>0</v>
      </c>
      <c r="Q40" s="74">
        <v>0</v>
      </c>
      <c r="R40" s="59">
        <v>0</v>
      </c>
      <c r="S40" s="74">
        <v>0</v>
      </c>
      <c r="T40" s="74">
        <v>0</v>
      </c>
      <c r="U40" s="74">
        <v>0</v>
      </c>
      <c r="V40" s="49"/>
    </row>
    <row r="41" spans="2:22" ht="21.75">
      <c r="B41" s="215">
        <v>12</v>
      </c>
      <c r="C41" s="23" t="s">
        <v>142</v>
      </c>
      <c r="D41" s="70">
        <f t="shared" si="2"/>
        <v>565400</v>
      </c>
      <c r="E41" s="63">
        <v>0</v>
      </c>
      <c r="F41" s="59">
        <v>0</v>
      </c>
      <c r="G41" s="74">
        <v>0</v>
      </c>
      <c r="H41" s="59">
        <v>0</v>
      </c>
      <c r="I41" s="74">
        <v>0</v>
      </c>
      <c r="J41" s="59">
        <v>220</v>
      </c>
      <c r="K41" s="58">
        <f>J41*2570</f>
        <v>565400</v>
      </c>
      <c r="L41" s="59">
        <v>0</v>
      </c>
      <c r="M41" s="74">
        <f>L41*M28</f>
        <v>0</v>
      </c>
      <c r="N41" s="59">
        <v>0</v>
      </c>
      <c r="O41" s="74">
        <v>0</v>
      </c>
      <c r="P41" s="59">
        <v>0</v>
      </c>
      <c r="Q41" s="74">
        <v>0</v>
      </c>
      <c r="R41" s="59">
        <v>0</v>
      </c>
      <c r="S41" s="74">
        <v>0</v>
      </c>
      <c r="T41" s="74">
        <v>0</v>
      </c>
      <c r="U41" s="74">
        <v>0</v>
      </c>
      <c r="V41" s="49"/>
    </row>
    <row r="42" spans="2:22" ht="24" customHeight="1">
      <c r="B42" s="349" t="s">
        <v>39</v>
      </c>
      <c r="C42" s="350"/>
      <c r="D42" s="75">
        <f>SUM(D30:D41)</f>
        <v>23680070</v>
      </c>
      <c r="E42" s="75">
        <f>'Табл 2.2'!D43</f>
        <v>4722888</v>
      </c>
      <c r="F42" s="65">
        <v>0</v>
      </c>
      <c r="G42" s="64">
        <v>0</v>
      </c>
      <c r="H42" s="65">
        <v>0</v>
      </c>
      <c r="I42" s="64">
        <v>0</v>
      </c>
      <c r="J42" s="76">
        <f>J30+J31+J32+J33+J34+J35+J36+J37+J41</f>
        <v>531</v>
      </c>
      <c r="K42" s="77">
        <f>K30+K31+K32+K33+K34+K35+K36+K37+K41</f>
        <v>1364670</v>
      </c>
      <c r="L42" s="76">
        <f>L30+L31+L32+L33+L34+L35+L36+L37+L41</f>
        <v>3609</v>
      </c>
      <c r="M42" s="77">
        <f>M30+M31+M32+M33+M34+M35+M36+M37+M41</f>
        <v>12147894</v>
      </c>
      <c r="N42" s="65">
        <v>0</v>
      </c>
      <c r="O42" s="64">
        <v>0</v>
      </c>
      <c r="P42" s="65">
        <v>0</v>
      </c>
      <c r="Q42" s="64">
        <v>0</v>
      </c>
      <c r="R42" s="65">
        <v>0</v>
      </c>
      <c r="S42" s="64">
        <v>0</v>
      </c>
      <c r="T42" s="64">
        <v>0</v>
      </c>
      <c r="U42" s="64">
        <v>0</v>
      </c>
      <c r="V42" s="49"/>
    </row>
    <row r="43" spans="2:22" ht="27" customHeight="1">
      <c r="B43" s="337" t="s">
        <v>28</v>
      </c>
      <c r="C43" s="334" t="s">
        <v>2</v>
      </c>
      <c r="D43" s="337" t="s">
        <v>29</v>
      </c>
      <c r="E43" s="330" t="s">
        <v>30</v>
      </c>
      <c r="F43" s="331"/>
      <c r="G43" s="331"/>
      <c r="H43" s="331"/>
      <c r="I43" s="331"/>
      <c r="J43" s="331"/>
      <c r="K43" s="331"/>
      <c r="L43" s="331"/>
      <c r="M43" s="331"/>
      <c r="N43" s="331"/>
      <c r="O43" s="332"/>
      <c r="P43" s="317" t="s">
        <v>86</v>
      </c>
      <c r="Q43" s="318"/>
      <c r="R43" s="318"/>
      <c r="S43" s="318"/>
      <c r="T43" s="318"/>
      <c r="U43" s="319"/>
      <c r="V43" s="49"/>
    </row>
    <row r="44" spans="2:22" ht="23.25" customHeight="1">
      <c r="B44" s="361"/>
      <c r="C44" s="335"/>
      <c r="D44" s="361"/>
      <c r="E44" s="320" t="s">
        <v>31</v>
      </c>
      <c r="F44" s="322" t="s">
        <v>32</v>
      </c>
      <c r="G44" s="323"/>
      <c r="H44" s="326" t="s">
        <v>64</v>
      </c>
      <c r="I44" s="327"/>
      <c r="J44" s="326" t="s">
        <v>106</v>
      </c>
      <c r="K44" s="327"/>
      <c r="L44" s="326" t="s">
        <v>65</v>
      </c>
      <c r="M44" s="327"/>
      <c r="N44" s="326" t="s">
        <v>66</v>
      </c>
      <c r="O44" s="327"/>
      <c r="P44" s="326" t="s">
        <v>92</v>
      </c>
      <c r="Q44" s="327"/>
      <c r="R44" s="322" t="s">
        <v>33</v>
      </c>
      <c r="S44" s="323"/>
      <c r="T44" s="320" t="s">
        <v>34</v>
      </c>
      <c r="U44" s="337" t="s">
        <v>35</v>
      </c>
      <c r="V44" s="49"/>
    </row>
    <row r="45" spans="2:22" ht="45" customHeight="1">
      <c r="B45" s="360"/>
      <c r="C45" s="336"/>
      <c r="D45" s="360"/>
      <c r="E45" s="321"/>
      <c r="F45" s="324"/>
      <c r="G45" s="325"/>
      <c r="H45" s="328"/>
      <c r="I45" s="329"/>
      <c r="J45" s="328"/>
      <c r="K45" s="329"/>
      <c r="L45" s="328"/>
      <c r="M45" s="329"/>
      <c r="N45" s="328"/>
      <c r="O45" s="329"/>
      <c r="P45" s="328"/>
      <c r="Q45" s="329"/>
      <c r="R45" s="324"/>
      <c r="S45" s="325"/>
      <c r="T45" s="321"/>
      <c r="U45" s="360"/>
      <c r="V45" s="49"/>
    </row>
    <row r="46" spans="2:22" ht="15" customHeight="1">
      <c r="B46" s="215"/>
      <c r="C46" s="215"/>
      <c r="D46" s="215" t="s">
        <v>16</v>
      </c>
      <c r="E46" s="215" t="s">
        <v>16</v>
      </c>
      <c r="F46" s="215" t="s">
        <v>37</v>
      </c>
      <c r="G46" s="213" t="s">
        <v>16</v>
      </c>
      <c r="H46" s="215" t="s">
        <v>10</v>
      </c>
      <c r="I46" s="213" t="s">
        <v>16</v>
      </c>
      <c r="J46" s="215" t="s">
        <v>10</v>
      </c>
      <c r="K46" s="213" t="s">
        <v>16</v>
      </c>
      <c r="L46" s="215" t="s">
        <v>10</v>
      </c>
      <c r="M46" s="213" t="s">
        <v>16</v>
      </c>
      <c r="N46" s="215" t="s">
        <v>38</v>
      </c>
      <c r="O46" s="213" t="s">
        <v>16</v>
      </c>
      <c r="P46" s="215" t="s">
        <v>10</v>
      </c>
      <c r="Q46" s="213" t="s">
        <v>16</v>
      </c>
      <c r="R46" s="215" t="s">
        <v>10</v>
      </c>
      <c r="S46" s="213" t="s">
        <v>16</v>
      </c>
      <c r="T46" s="215" t="s">
        <v>16</v>
      </c>
      <c r="U46" s="213" t="s">
        <v>16</v>
      </c>
      <c r="V46" s="49"/>
    </row>
    <row r="47" spans="2:22" ht="15" customHeight="1">
      <c r="B47" s="215">
        <v>1</v>
      </c>
      <c r="C47" s="215">
        <v>2</v>
      </c>
      <c r="D47" s="215">
        <v>3</v>
      </c>
      <c r="E47" s="215">
        <v>4</v>
      </c>
      <c r="F47" s="215">
        <v>5</v>
      </c>
      <c r="G47" s="213">
        <v>6</v>
      </c>
      <c r="H47" s="215">
        <v>7</v>
      </c>
      <c r="I47" s="213">
        <v>8</v>
      </c>
      <c r="J47" s="215">
        <v>9</v>
      </c>
      <c r="K47" s="213">
        <v>10</v>
      </c>
      <c r="L47" s="215">
        <v>11</v>
      </c>
      <c r="M47" s="213">
        <v>12</v>
      </c>
      <c r="N47" s="215">
        <v>13</v>
      </c>
      <c r="O47" s="213">
        <v>14</v>
      </c>
      <c r="P47" s="215">
        <v>15</v>
      </c>
      <c r="Q47" s="213">
        <v>16</v>
      </c>
      <c r="R47" s="215">
        <v>17</v>
      </c>
      <c r="S47" s="213">
        <v>18</v>
      </c>
      <c r="T47" s="215">
        <v>19</v>
      </c>
      <c r="U47" s="213">
        <v>20</v>
      </c>
      <c r="V47" s="49"/>
    </row>
    <row r="48" spans="2:22">
      <c r="B48" s="66" t="s">
        <v>135</v>
      </c>
      <c r="C48" s="67"/>
      <c r="D48" s="67"/>
      <c r="E48" s="67"/>
      <c r="F48" s="67"/>
      <c r="G48" s="67"/>
      <c r="H48" s="67"/>
      <c r="I48" s="67"/>
      <c r="J48" s="67"/>
      <c r="K48" s="68"/>
      <c r="L48" s="67"/>
      <c r="M48" s="67"/>
      <c r="N48" s="67"/>
      <c r="O48" s="67"/>
      <c r="P48" s="67"/>
      <c r="Q48" s="67"/>
      <c r="R48" s="67"/>
      <c r="S48" s="67"/>
      <c r="T48" s="67"/>
      <c r="U48" s="69"/>
      <c r="V48" s="78"/>
    </row>
    <row r="49" spans="2:24" ht="18" customHeight="1">
      <c r="B49" s="349" t="s">
        <v>36</v>
      </c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N49" s="351"/>
      <c r="O49" s="351"/>
      <c r="P49" s="351"/>
      <c r="Q49" s="351"/>
      <c r="R49" s="351"/>
      <c r="S49" s="351"/>
      <c r="T49" s="351"/>
      <c r="U49" s="350"/>
      <c r="V49" s="49"/>
    </row>
    <row r="50" spans="2:24" ht="21.75">
      <c r="B50" s="30">
        <v>1</v>
      </c>
      <c r="C50" s="23" t="s">
        <v>71</v>
      </c>
      <c r="D50" s="70">
        <f>E50+G50+I50+K50+M50+O50+Q50+S50+T50+U50</f>
        <v>865400</v>
      </c>
      <c r="E50" s="70">
        <f>'Табл 2.2'!D51</f>
        <v>865400</v>
      </c>
      <c r="F50" s="55">
        <v>0</v>
      </c>
      <c r="G50" s="56">
        <v>0</v>
      </c>
      <c r="H50" s="57">
        <v>0</v>
      </c>
      <c r="I50" s="56">
        <v>0</v>
      </c>
      <c r="J50" s="57">
        <v>0</v>
      </c>
      <c r="K50" s="56">
        <f>J50*K48</f>
        <v>0</v>
      </c>
      <c r="L50" s="79">
        <v>0</v>
      </c>
      <c r="M50" s="54">
        <v>0</v>
      </c>
      <c r="N50" s="57">
        <v>0</v>
      </c>
      <c r="O50" s="270">
        <v>0</v>
      </c>
      <c r="P50" s="79">
        <v>0</v>
      </c>
      <c r="Q50" s="54">
        <v>0</v>
      </c>
      <c r="R50" s="57">
        <v>0</v>
      </c>
      <c r="S50" s="56">
        <v>0</v>
      </c>
      <c r="T50" s="56">
        <v>0</v>
      </c>
      <c r="U50" s="56">
        <v>0</v>
      </c>
      <c r="V50" s="49"/>
    </row>
    <row r="51" spans="2:24" ht="21.75">
      <c r="B51" s="215">
        <v>2</v>
      </c>
      <c r="C51" s="23" t="s">
        <v>72</v>
      </c>
      <c r="D51" s="70">
        <f t="shared" ref="D51:D60" si="3">E51+G51+I51+K51+M51+O51+Q51+S51+T51+U51</f>
        <v>849520</v>
      </c>
      <c r="E51" s="63">
        <f>'Табл 2.2'!D52</f>
        <v>849520</v>
      </c>
      <c r="F51" s="55">
        <v>0</v>
      </c>
      <c r="G51" s="56">
        <v>0</v>
      </c>
      <c r="H51" s="57">
        <v>0</v>
      </c>
      <c r="I51" s="56">
        <v>0</v>
      </c>
      <c r="J51" s="59">
        <v>0</v>
      </c>
      <c r="K51" s="74">
        <f>J51*K48</f>
        <v>0</v>
      </c>
      <c r="L51" s="79">
        <v>0</v>
      </c>
      <c r="M51" s="54">
        <v>0</v>
      </c>
      <c r="N51" s="57">
        <v>0</v>
      </c>
      <c r="O51" s="270">
        <v>0</v>
      </c>
      <c r="P51" s="79">
        <v>0</v>
      </c>
      <c r="Q51" s="54">
        <v>0</v>
      </c>
      <c r="R51" s="57">
        <v>0</v>
      </c>
      <c r="S51" s="56">
        <v>0</v>
      </c>
      <c r="T51" s="56">
        <v>0</v>
      </c>
      <c r="U51" s="56">
        <v>0</v>
      </c>
      <c r="V51" s="49"/>
    </row>
    <row r="52" spans="2:24" s="184" customFormat="1" ht="21.75">
      <c r="B52" s="189">
        <v>3</v>
      </c>
      <c r="C52" s="23" t="s">
        <v>73</v>
      </c>
      <c r="D52" s="70">
        <f t="shared" si="3"/>
        <v>421520</v>
      </c>
      <c r="E52" s="190">
        <f>'Табл 2.2'!D53</f>
        <v>421520</v>
      </c>
      <c r="F52" s="191">
        <v>0</v>
      </c>
      <c r="G52" s="192">
        <v>0</v>
      </c>
      <c r="H52" s="193">
        <v>0</v>
      </c>
      <c r="I52" s="192">
        <v>0</v>
      </c>
      <c r="J52" s="177">
        <v>0</v>
      </c>
      <c r="K52" s="194">
        <v>0</v>
      </c>
      <c r="L52" s="195">
        <v>0</v>
      </c>
      <c r="M52" s="196">
        <v>0</v>
      </c>
      <c r="N52" s="193">
        <v>0</v>
      </c>
      <c r="O52" s="271">
        <v>0</v>
      </c>
      <c r="P52" s="195">
        <v>0</v>
      </c>
      <c r="Q52" s="196">
        <v>0</v>
      </c>
      <c r="R52" s="193">
        <v>0</v>
      </c>
      <c r="S52" s="192">
        <v>0</v>
      </c>
      <c r="T52" s="192">
        <v>0</v>
      </c>
      <c r="U52" s="192">
        <v>0</v>
      </c>
      <c r="V52" s="176"/>
    </row>
    <row r="53" spans="2:24" ht="21.75">
      <c r="B53" s="37">
        <v>4</v>
      </c>
      <c r="C53" s="23" t="s">
        <v>74</v>
      </c>
      <c r="D53" s="70">
        <f t="shared" si="3"/>
        <v>3136898</v>
      </c>
      <c r="E53" s="58">
        <f>'Табл 2.2'!D54</f>
        <v>872288</v>
      </c>
      <c r="F53" s="55">
        <v>0</v>
      </c>
      <c r="G53" s="56">
        <v>0</v>
      </c>
      <c r="H53" s="57">
        <v>570</v>
      </c>
      <c r="I53" s="56">
        <f>H53*3973</f>
        <v>2264610</v>
      </c>
      <c r="J53" s="80">
        <v>0</v>
      </c>
      <c r="K53" s="58">
        <f>J53*K48</f>
        <v>0</v>
      </c>
      <c r="L53" s="79">
        <v>0</v>
      </c>
      <c r="M53" s="54">
        <v>0</v>
      </c>
      <c r="N53" s="57">
        <v>0</v>
      </c>
      <c r="O53" s="270">
        <v>0</v>
      </c>
      <c r="P53" s="79">
        <v>0</v>
      </c>
      <c r="Q53" s="54">
        <v>0</v>
      </c>
      <c r="R53" s="57">
        <v>0</v>
      </c>
      <c r="S53" s="56">
        <v>0</v>
      </c>
      <c r="T53" s="56">
        <v>0</v>
      </c>
      <c r="U53" s="56">
        <v>0</v>
      </c>
      <c r="V53" s="49"/>
    </row>
    <row r="54" spans="2:24" ht="21.75">
      <c r="B54" s="36">
        <v>5</v>
      </c>
      <c r="C54" s="23" t="s">
        <v>76</v>
      </c>
      <c r="D54" s="70">
        <f t="shared" si="3"/>
        <v>1984720</v>
      </c>
      <c r="E54" s="73">
        <f>'Табл 2.2'!D55</f>
        <v>395520</v>
      </c>
      <c r="F54" s="55">
        <v>0</v>
      </c>
      <c r="G54" s="56">
        <v>0</v>
      </c>
      <c r="H54" s="57">
        <v>400</v>
      </c>
      <c r="I54" s="56">
        <f>H54*3973</f>
        <v>1589200</v>
      </c>
      <c r="J54" s="81">
        <v>0</v>
      </c>
      <c r="K54" s="58">
        <f t="shared" ref="K54:K60" si="4">J54*K49</f>
        <v>0</v>
      </c>
      <c r="L54" s="79">
        <v>0</v>
      </c>
      <c r="M54" s="54">
        <v>0</v>
      </c>
      <c r="N54" s="57">
        <v>0</v>
      </c>
      <c r="O54" s="270">
        <v>0</v>
      </c>
      <c r="P54" s="79">
        <v>0</v>
      </c>
      <c r="Q54" s="54">
        <v>0</v>
      </c>
      <c r="R54" s="57">
        <v>0</v>
      </c>
      <c r="S54" s="56">
        <v>0</v>
      </c>
      <c r="T54" s="56">
        <v>0</v>
      </c>
      <c r="U54" s="56">
        <v>0</v>
      </c>
      <c r="V54" s="49"/>
    </row>
    <row r="55" spans="2:24" ht="21.75">
      <c r="B55" s="30">
        <v>6</v>
      </c>
      <c r="C55" s="23" t="s">
        <v>77</v>
      </c>
      <c r="D55" s="70">
        <f t="shared" si="3"/>
        <v>2372760</v>
      </c>
      <c r="E55" s="54">
        <f>'Табл 2.2'!D56</f>
        <v>0</v>
      </c>
      <c r="F55" s="55">
        <v>0</v>
      </c>
      <c r="G55" s="56">
        <v>0</v>
      </c>
      <c r="H55" s="57">
        <v>0</v>
      </c>
      <c r="I55" s="56">
        <v>0</v>
      </c>
      <c r="J55" s="79">
        <v>216</v>
      </c>
      <c r="K55" s="58">
        <f>J55*2570</f>
        <v>555120</v>
      </c>
      <c r="L55" s="79">
        <v>540</v>
      </c>
      <c r="M55" s="54">
        <f>L55*3366</f>
        <v>1817640</v>
      </c>
      <c r="N55" s="57">
        <v>0</v>
      </c>
      <c r="O55" s="270">
        <v>0</v>
      </c>
      <c r="P55" s="79">
        <v>0</v>
      </c>
      <c r="Q55" s="54">
        <v>0</v>
      </c>
      <c r="R55" s="57">
        <v>0</v>
      </c>
      <c r="S55" s="56">
        <v>0</v>
      </c>
      <c r="T55" s="56">
        <v>0</v>
      </c>
      <c r="U55" s="56">
        <v>0</v>
      </c>
      <c r="V55" s="49"/>
    </row>
    <row r="56" spans="2:24" ht="21.75">
      <c r="B56" s="37">
        <v>7</v>
      </c>
      <c r="C56" s="23" t="s">
        <v>78</v>
      </c>
      <c r="D56" s="70">
        <f t="shared" si="3"/>
        <v>2185150</v>
      </c>
      <c r="E56" s="58">
        <f>'Табл 2.2'!D57</f>
        <v>0</v>
      </c>
      <c r="F56" s="35">
        <v>0</v>
      </c>
      <c r="G56" s="74">
        <v>0</v>
      </c>
      <c r="H56" s="59">
        <v>550</v>
      </c>
      <c r="I56" s="74">
        <f>H56*3973</f>
        <v>2185150</v>
      </c>
      <c r="J56" s="80">
        <v>0</v>
      </c>
      <c r="K56" s="58">
        <f>J56*2570</f>
        <v>0</v>
      </c>
      <c r="L56" s="80">
        <v>0</v>
      </c>
      <c r="M56" s="58">
        <v>0</v>
      </c>
      <c r="N56" s="59">
        <v>0</v>
      </c>
      <c r="O56" s="272">
        <v>0</v>
      </c>
      <c r="P56" s="80">
        <v>0</v>
      </c>
      <c r="Q56" s="58">
        <v>0</v>
      </c>
      <c r="R56" s="59">
        <v>0</v>
      </c>
      <c r="S56" s="74">
        <v>0</v>
      </c>
      <c r="T56" s="74">
        <v>0</v>
      </c>
      <c r="U56" s="74">
        <v>0</v>
      </c>
      <c r="V56" s="49"/>
    </row>
    <row r="57" spans="2:24" ht="21.75">
      <c r="B57" s="37">
        <v>8</v>
      </c>
      <c r="C57" s="24" t="s">
        <v>81</v>
      </c>
      <c r="D57" s="70">
        <f t="shared" si="3"/>
        <v>167700</v>
      </c>
      <c r="E57" s="58">
        <f>'Табл 2.2'!D58</f>
        <v>167700</v>
      </c>
      <c r="F57" s="35">
        <v>0</v>
      </c>
      <c r="G57" s="74">
        <v>0</v>
      </c>
      <c r="H57" s="59">
        <v>0</v>
      </c>
      <c r="I57" s="74">
        <v>0</v>
      </c>
      <c r="J57" s="80">
        <v>0</v>
      </c>
      <c r="K57" s="58">
        <f t="shared" si="4"/>
        <v>0</v>
      </c>
      <c r="L57" s="59">
        <v>0</v>
      </c>
      <c r="M57" s="58">
        <v>0</v>
      </c>
      <c r="N57" s="59">
        <v>0</v>
      </c>
      <c r="O57" s="272">
        <v>0</v>
      </c>
      <c r="P57" s="80">
        <v>0</v>
      </c>
      <c r="Q57" s="58">
        <v>0</v>
      </c>
      <c r="R57" s="59">
        <v>0</v>
      </c>
      <c r="S57" s="74">
        <v>0</v>
      </c>
      <c r="T57" s="74">
        <v>0</v>
      </c>
      <c r="U57" s="74">
        <v>0</v>
      </c>
      <c r="V57" s="49"/>
    </row>
    <row r="58" spans="2:24" ht="21.75">
      <c r="B58" s="37">
        <v>9</v>
      </c>
      <c r="C58" s="24" t="s">
        <v>82</v>
      </c>
      <c r="D58" s="70">
        <f t="shared" si="3"/>
        <v>1733720</v>
      </c>
      <c r="E58" s="58">
        <f>'Табл 2.2'!D59</f>
        <v>0</v>
      </c>
      <c r="F58" s="35">
        <v>0</v>
      </c>
      <c r="G58" s="74">
        <v>0</v>
      </c>
      <c r="H58" s="59">
        <v>0</v>
      </c>
      <c r="I58" s="74">
        <v>0</v>
      </c>
      <c r="J58" s="80">
        <v>190</v>
      </c>
      <c r="K58" s="58">
        <f>J58*2570</f>
        <v>488300</v>
      </c>
      <c r="L58" s="59">
        <v>370</v>
      </c>
      <c r="M58" s="58">
        <f>L58*3366</f>
        <v>1245420</v>
      </c>
      <c r="N58" s="59">
        <v>0</v>
      </c>
      <c r="O58" s="272">
        <v>0</v>
      </c>
      <c r="P58" s="80">
        <v>0</v>
      </c>
      <c r="Q58" s="58">
        <v>0</v>
      </c>
      <c r="R58" s="59">
        <v>0</v>
      </c>
      <c r="S58" s="74">
        <v>0</v>
      </c>
      <c r="T58" s="74">
        <v>0</v>
      </c>
      <c r="U58" s="74">
        <v>0</v>
      </c>
      <c r="V58" s="49"/>
    </row>
    <row r="59" spans="2:24" ht="21.75">
      <c r="B59" s="37">
        <v>10</v>
      </c>
      <c r="C59" s="23" t="s">
        <v>69</v>
      </c>
      <c r="D59" s="70">
        <f t="shared" si="3"/>
        <v>229920</v>
      </c>
      <c r="E59" s="58">
        <f>'Табл 2.2'!D60</f>
        <v>229920</v>
      </c>
      <c r="F59" s="35">
        <v>0</v>
      </c>
      <c r="G59" s="74">
        <v>0</v>
      </c>
      <c r="H59" s="59">
        <v>0</v>
      </c>
      <c r="I59" s="74">
        <v>0</v>
      </c>
      <c r="J59" s="80">
        <v>0</v>
      </c>
      <c r="K59" s="58">
        <f t="shared" si="4"/>
        <v>0</v>
      </c>
      <c r="L59" s="80">
        <v>0</v>
      </c>
      <c r="M59" s="58">
        <v>0</v>
      </c>
      <c r="N59" s="59">
        <v>0</v>
      </c>
      <c r="O59" s="272">
        <v>0</v>
      </c>
      <c r="P59" s="80">
        <v>0</v>
      </c>
      <c r="Q59" s="58">
        <v>0</v>
      </c>
      <c r="R59" s="59">
        <v>0</v>
      </c>
      <c r="S59" s="74">
        <v>0</v>
      </c>
      <c r="T59" s="74">
        <v>0</v>
      </c>
      <c r="U59" s="74">
        <v>0</v>
      </c>
      <c r="V59" s="49"/>
    </row>
    <row r="60" spans="2:24" ht="21.75">
      <c r="B60" s="37">
        <v>11</v>
      </c>
      <c r="C60" s="23" t="s">
        <v>84</v>
      </c>
      <c r="D60" s="70">
        <f t="shared" si="3"/>
        <v>2646018</v>
      </c>
      <c r="E60" s="58">
        <f>'Табл 2.2'!D61</f>
        <v>0</v>
      </c>
      <c r="F60" s="55">
        <v>0</v>
      </c>
      <c r="G60" s="56">
        <v>0</v>
      </c>
      <c r="H60" s="57">
        <v>666</v>
      </c>
      <c r="I60" s="56">
        <f>H60*3973</f>
        <v>2646018</v>
      </c>
      <c r="J60" s="81">
        <v>0</v>
      </c>
      <c r="K60" s="58">
        <f t="shared" si="4"/>
        <v>0</v>
      </c>
      <c r="L60" s="79">
        <v>0</v>
      </c>
      <c r="M60" s="54">
        <v>0</v>
      </c>
      <c r="N60" s="57">
        <v>0</v>
      </c>
      <c r="O60" s="270">
        <v>0</v>
      </c>
      <c r="P60" s="79">
        <v>0</v>
      </c>
      <c r="Q60" s="54">
        <v>0</v>
      </c>
      <c r="R60" s="57">
        <v>0</v>
      </c>
      <c r="S60" s="56">
        <v>0</v>
      </c>
      <c r="T60" s="56">
        <v>0</v>
      </c>
      <c r="U60" s="56">
        <v>0</v>
      </c>
      <c r="V60" s="49"/>
    </row>
    <row r="61" spans="2:24" ht="23.25" customHeight="1">
      <c r="B61" s="349" t="s">
        <v>39</v>
      </c>
      <c r="C61" s="343"/>
      <c r="D61" s="82">
        <f>SUM(D50:D60)</f>
        <v>16593326</v>
      </c>
      <c r="E61" s="82">
        <f t="shared" ref="E61:U61" si="5">SUM(E50:E60)</f>
        <v>3801868</v>
      </c>
      <c r="F61" s="82">
        <f t="shared" si="5"/>
        <v>0</v>
      </c>
      <c r="G61" s="82">
        <f t="shared" si="5"/>
        <v>0</v>
      </c>
      <c r="H61" s="82">
        <f t="shared" si="5"/>
        <v>2186</v>
      </c>
      <c r="I61" s="82">
        <f t="shared" si="5"/>
        <v>8684978</v>
      </c>
      <c r="J61" s="82">
        <f t="shared" si="5"/>
        <v>406</v>
      </c>
      <c r="K61" s="82">
        <f t="shared" si="5"/>
        <v>1043420</v>
      </c>
      <c r="L61" s="82">
        <f t="shared" si="5"/>
        <v>910</v>
      </c>
      <c r="M61" s="82">
        <f t="shared" si="5"/>
        <v>3063060</v>
      </c>
      <c r="N61" s="82">
        <f t="shared" si="5"/>
        <v>0</v>
      </c>
      <c r="O61" s="273">
        <f t="shared" si="5"/>
        <v>0</v>
      </c>
      <c r="P61" s="82">
        <f t="shared" si="5"/>
        <v>0</v>
      </c>
      <c r="Q61" s="82">
        <f t="shared" si="5"/>
        <v>0</v>
      </c>
      <c r="R61" s="82">
        <f t="shared" si="5"/>
        <v>0</v>
      </c>
      <c r="S61" s="82">
        <f t="shared" si="5"/>
        <v>0</v>
      </c>
      <c r="T61" s="82">
        <f t="shared" si="5"/>
        <v>0</v>
      </c>
      <c r="U61" s="82">
        <f t="shared" si="5"/>
        <v>0</v>
      </c>
      <c r="V61" s="49"/>
    </row>
    <row r="62" spans="2:24" ht="33" customHeight="1">
      <c r="B62" s="355"/>
      <c r="C62" s="355"/>
      <c r="D62" s="355"/>
      <c r="E62" s="355"/>
      <c r="F62" s="355"/>
      <c r="G62" s="355"/>
      <c r="H62" s="355"/>
      <c r="I62" s="355"/>
      <c r="J62" s="50"/>
      <c r="K62" s="83"/>
      <c r="L62" s="50"/>
      <c r="M62" s="84"/>
      <c r="N62" s="84"/>
      <c r="O62" s="84"/>
      <c r="P62" s="353" t="s">
        <v>89</v>
      </c>
      <c r="Q62" s="353"/>
      <c r="R62" s="353"/>
      <c r="S62" s="353"/>
      <c r="T62" s="353"/>
      <c r="U62" s="85"/>
      <c r="V62" s="85"/>
      <c r="W62" s="44"/>
      <c r="X62" s="44"/>
    </row>
    <row r="63" spans="2:24" ht="15" customHeight="1">
      <c r="B63" s="356"/>
      <c r="C63" s="356"/>
      <c r="D63" s="356"/>
      <c r="E63" s="356"/>
      <c r="F63" s="356"/>
      <c r="G63" s="356"/>
      <c r="H63" s="356"/>
      <c r="I63" s="356"/>
      <c r="J63" s="50"/>
      <c r="K63" s="86"/>
      <c r="L63" s="50"/>
      <c r="M63" s="84"/>
      <c r="N63" s="84"/>
      <c r="O63" s="84"/>
      <c r="P63" s="354"/>
      <c r="Q63" s="354"/>
      <c r="R63" s="354"/>
      <c r="S63" s="354"/>
      <c r="T63" s="354"/>
      <c r="U63" s="87"/>
      <c r="V63" s="87"/>
      <c r="W63" s="45"/>
      <c r="X63" s="45"/>
    </row>
    <row r="64" spans="2:24" ht="15" customHeight="1">
      <c r="B64" s="356"/>
      <c r="C64" s="356"/>
      <c r="D64" s="356"/>
      <c r="E64" s="356"/>
      <c r="F64" s="356"/>
      <c r="G64" s="356"/>
      <c r="H64" s="356"/>
      <c r="I64" s="356"/>
      <c r="J64" s="49"/>
      <c r="K64" s="49"/>
      <c r="L64" s="49"/>
      <c r="M64" s="88"/>
      <c r="N64" s="88"/>
      <c r="O64" s="88"/>
      <c r="P64" s="354"/>
      <c r="Q64" s="354"/>
      <c r="R64" s="354"/>
      <c r="S64" s="354"/>
      <c r="T64" s="354"/>
      <c r="U64" s="87"/>
      <c r="V64" s="87"/>
      <c r="W64" s="45"/>
      <c r="X64" s="45"/>
    </row>
    <row r="65" spans="2:22"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</row>
    <row r="66" spans="2:22"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</row>
    <row r="67" spans="2:22"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</row>
    <row r="70" spans="2:22">
      <c r="N70" s="46"/>
    </row>
  </sheetData>
  <mergeCells count="56">
    <mergeCell ref="B2:V2"/>
    <mergeCell ref="P62:T64"/>
    <mergeCell ref="B62:I64"/>
    <mergeCell ref="B61:C61"/>
    <mergeCell ref="P5:Q6"/>
    <mergeCell ref="R5:S6"/>
    <mergeCell ref="T5:T6"/>
    <mergeCell ref="B49:U49"/>
    <mergeCell ref="R44:S45"/>
    <mergeCell ref="T44:T45"/>
    <mergeCell ref="U44:U45"/>
    <mergeCell ref="R24:S25"/>
    <mergeCell ref="T24:T25"/>
    <mergeCell ref="B43:B45"/>
    <mergeCell ref="C43:C45"/>
    <mergeCell ref="D43:D45"/>
    <mergeCell ref="P4:U4"/>
    <mergeCell ref="B29:U29"/>
    <mergeCell ref="J24:K25"/>
    <mergeCell ref="L24:M25"/>
    <mergeCell ref="B22:C22"/>
    <mergeCell ref="B42:C42"/>
    <mergeCell ref="D4:D6"/>
    <mergeCell ref="E4:O4"/>
    <mergeCell ref="E5:E6"/>
    <mergeCell ref="F5:G6"/>
    <mergeCell ref="H5:I6"/>
    <mergeCell ref="J5:K6"/>
    <mergeCell ref="L5:M6"/>
    <mergeCell ref="N5:O6"/>
    <mergeCell ref="B10:G10"/>
    <mergeCell ref="S1:U1"/>
    <mergeCell ref="C23:C25"/>
    <mergeCell ref="D23:D25"/>
    <mergeCell ref="U24:U25"/>
    <mergeCell ref="N24:O25"/>
    <mergeCell ref="P24:Q25"/>
    <mergeCell ref="B9:U9"/>
    <mergeCell ref="B4:B6"/>
    <mergeCell ref="C4:C6"/>
    <mergeCell ref="B23:B25"/>
    <mergeCell ref="E23:O23"/>
    <mergeCell ref="P23:U23"/>
    <mergeCell ref="E24:E25"/>
    <mergeCell ref="F24:G25"/>
    <mergeCell ref="H24:I25"/>
    <mergeCell ref="U5:U6"/>
    <mergeCell ref="P43:U43"/>
    <mergeCell ref="E44:E45"/>
    <mergeCell ref="F44:G45"/>
    <mergeCell ref="H44:I45"/>
    <mergeCell ref="J44:K45"/>
    <mergeCell ref="L44:M45"/>
    <mergeCell ref="N44:O45"/>
    <mergeCell ref="P44:Q45"/>
    <mergeCell ref="E43:O43"/>
  </mergeCells>
  <pageMargins left="0.51181102362204722" right="0.70866141732283472" top="0.74803149606299213" bottom="0.74803149606299213" header="0.31496062992125984" footer="0.31496062992125984"/>
  <pageSetup paperSize="9" scale="97" fitToHeight="4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66"/>
  <sheetViews>
    <sheetView zoomScale="105" zoomScaleNormal="105" workbookViewId="0">
      <selection activeCell="O39" sqref="O39"/>
    </sheetView>
  </sheetViews>
  <sheetFormatPr defaultRowHeight="15"/>
  <cols>
    <col min="1" max="1" width="2.5703125" customWidth="1"/>
    <col min="2" max="2" width="3.42578125" customWidth="1"/>
    <col min="3" max="3" width="16.42578125" customWidth="1"/>
    <col min="4" max="4" width="10.140625" customWidth="1"/>
    <col min="5" max="5" width="5.85546875" customWidth="1"/>
    <col min="6" max="6" width="7.7109375" customWidth="1"/>
    <col min="7" max="7" width="9.7109375" customWidth="1"/>
    <col min="8" max="8" width="4.5703125" customWidth="1"/>
    <col min="9" max="9" width="8.28515625" customWidth="1"/>
    <col min="10" max="10" width="5.7109375" customWidth="1"/>
    <col min="11" max="11" width="7.5703125" customWidth="1"/>
    <col min="12" max="12" width="5.7109375" customWidth="1"/>
    <col min="13" max="13" width="7.140625" customWidth="1"/>
    <col min="14" max="14" width="4" customWidth="1"/>
    <col min="15" max="15" width="6.5703125" customWidth="1"/>
    <col min="16" max="16" width="4.5703125" customWidth="1"/>
    <col min="17" max="17" width="8.140625" customWidth="1"/>
    <col min="18" max="18" width="4.42578125" customWidth="1"/>
    <col min="19" max="19" width="6.5703125" customWidth="1"/>
    <col min="20" max="20" width="9.42578125" customWidth="1"/>
    <col min="21" max="21" width="5.5703125" customWidth="1"/>
    <col min="22" max="22" width="8.7109375" customWidth="1"/>
    <col min="23" max="23" width="3.42578125" customWidth="1"/>
    <col min="24" max="24" width="6.7109375" customWidth="1"/>
    <col min="25" max="25" width="4.140625" customWidth="1"/>
    <col min="26" max="26" width="5.28515625" customWidth="1"/>
    <col min="27" max="27" width="4.5703125" customWidth="1"/>
    <col min="28" max="28" width="5.7109375" customWidth="1"/>
    <col min="29" max="29" width="4.140625" customWidth="1"/>
    <col min="30" max="30" width="5.85546875" customWidth="1"/>
  </cols>
  <sheetData>
    <row r="1" spans="1:48">
      <c r="A1" s="49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49"/>
      <c r="W1" s="49"/>
      <c r="X1" s="49"/>
      <c r="Y1" s="49"/>
      <c r="Z1" s="366" t="s">
        <v>88</v>
      </c>
      <c r="AA1" s="366"/>
      <c r="AB1" s="366"/>
      <c r="AC1" s="366"/>
      <c r="AD1" s="50"/>
    </row>
    <row r="2" spans="1:48" ht="15" customHeight="1">
      <c r="A2" s="371" t="s">
        <v>107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</row>
    <row r="3" spans="1:48" ht="13.9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</row>
    <row r="4" spans="1:48">
      <c r="A4" s="49"/>
      <c r="B4" s="89"/>
      <c r="C4" s="89"/>
      <c r="D4" s="89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27" customHeight="1">
      <c r="A5" s="49"/>
      <c r="B5" s="320" t="s">
        <v>28</v>
      </c>
      <c r="C5" s="337" t="s">
        <v>41</v>
      </c>
      <c r="D5" s="337" t="s">
        <v>46</v>
      </c>
      <c r="E5" s="330" t="s">
        <v>51</v>
      </c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18"/>
      <c r="S5" s="348"/>
      <c r="T5" s="370" t="s">
        <v>51</v>
      </c>
      <c r="U5" s="370"/>
      <c r="V5" s="370"/>
      <c r="W5" s="370"/>
      <c r="X5" s="370"/>
      <c r="Y5" s="370"/>
      <c r="Z5" s="370"/>
      <c r="AA5" s="370"/>
      <c r="AB5" s="370"/>
      <c r="AC5" s="370"/>
      <c r="AD5" s="370"/>
      <c r="AE5" s="1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</row>
    <row r="6" spans="1:48" ht="30.75" customHeight="1">
      <c r="A6" s="49"/>
      <c r="B6" s="368"/>
      <c r="C6" s="361"/>
      <c r="D6" s="335"/>
      <c r="E6" s="326" t="s">
        <v>52</v>
      </c>
      <c r="F6" s="338"/>
      <c r="G6" s="337" t="s">
        <v>108</v>
      </c>
      <c r="H6" s="330" t="s">
        <v>51</v>
      </c>
      <c r="I6" s="331"/>
      <c r="J6" s="331"/>
      <c r="K6" s="332"/>
      <c r="L6" s="326" t="s">
        <v>144</v>
      </c>
      <c r="M6" s="338"/>
      <c r="N6" s="326" t="s">
        <v>47</v>
      </c>
      <c r="O6" s="338"/>
      <c r="P6" s="326" t="s">
        <v>48</v>
      </c>
      <c r="Q6" s="338"/>
      <c r="R6" s="326" t="s">
        <v>49</v>
      </c>
      <c r="S6" s="338"/>
      <c r="T6" s="320" t="s">
        <v>50</v>
      </c>
      <c r="U6" s="326" t="s">
        <v>54</v>
      </c>
      <c r="V6" s="338"/>
      <c r="W6" s="326" t="s">
        <v>55</v>
      </c>
      <c r="X6" s="338"/>
      <c r="Y6" s="326" t="s">
        <v>56</v>
      </c>
      <c r="Z6" s="338"/>
      <c r="AA6" s="326" t="s">
        <v>57</v>
      </c>
      <c r="AB6" s="338"/>
      <c r="AC6" s="326" t="s">
        <v>58</v>
      </c>
      <c r="AD6" s="338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ht="27" customHeight="1">
      <c r="A7" s="49"/>
      <c r="B7" s="368"/>
      <c r="C7" s="361"/>
      <c r="D7" s="336"/>
      <c r="E7" s="339"/>
      <c r="F7" s="340"/>
      <c r="G7" s="336"/>
      <c r="H7" s="369" t="s">
        <v>94</v>
      </c>
      <c r="I7" s="332"/>
      <c r="J7" s="330" t="s">
        <v>62</v>
      </c>
      <c r="K7" s="332"/>
      <c r="L7" s="339"/>
      <c r="M7" s="340"/>
      <c r="N7" s="339"/>
      <c r="O7" s="340"/>
      <c r="P7" s="339"/>
      <c r="Q7" s="340"/>
      <c r="R7" s="339"/>
      <c r="S7" s="367"/>
      <c r="T7" s="345"/>
      <c r="U7" s="339"/>
      <c r="V7" s="340"/>
      <c r="W7" s="339"/>
      <c r="X7" s="340"/>
      <c r="Y7" s="339"/>
      <c r="Z7" s="340"/>
      <c r="AA7" s="339"/>
      <c r="AB7" s="340"/>
      <c r="AC7" s="339"/>
      <c r="AD7" s="340"/>
      <c r="AE7" s="1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>
      <c r="A8" s="49"/>
      <c r="B8" s="321"/>
      <c r="C8" s="360"/>
      <c r="D8" s="37" t="s">
        <v>16</v>
      </c>
      <c r="E8" s="37" t="s">
        <v>42</v>
      </c>
      <c r="F8" s="140" t="s">
        <v>16</v>
      </c>
      <c r="G8" s="37" t="s">
        <v>16</v>
      </c>
      <c r="H8" s="37" t="s">
        <v>42</v>
      </c>
      <c r="I8" s="140" t="s">
        <v>16</v>
      </c>
      <c r="J8" s="37" t="s">
        <v>37</v>
      </c>
      <c r="K8" s="37" t="s">
        <v>16</v>
      </c>
      <c r="L8" s="37" t="s">
        <v>42</v>
      </c>
      <c r="M8" s="137" t="s">
        <v>16</v>
      </c>
      <c r="N8" s="37" t="s">
        <v>42</v>
      </c>
      <c r="O8" s="137" t="s">
        <v>16</v>
      </c>
      <c r="P8" s="37" t="s">
        <v>42</v>
      </c>
      <c r="Q8" s="137" t="s">
        <v>16</v>
      </c>
      <c r="R8" s="37" t="s">
        <v>42</v>
      </c>
      <c r="S8" s="37" t="s">
        <v>16</v>
      </c>
      <c r="T8" s="37" t="s">
        <v>16</v>
      </c>
      <c r="U8" s="30" t="s">
        <v>37</v>
      </c>
      <c r="V8" s="136" t="s">
        <v>16</v>
      </c>
      <c r="W8" s="37" t="s">
        <v>37</v>
      </c>
      <c r="X8" s="140" t="s">
        <v>16</v>
      </c>
      <c r="Y8" s="37" t="s">
        <v>37</v>
      </c>
      <c r="Z8" s="140" t="s">
        <v>16</v>
      </c>
      <c r="AA8" s="37" t="s">
        <v>37</v>
      </c>
      <c r="AB8" s="140" t="s">
        <v>16</v>
      </c>
      <c r="AC8" s="37" t="s">
        <v>37</v>
      </c>
      <c r="AD8" s="140" t="s">
        <v>16</v>
      </c>
      <c r="AE8" s="1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</row>
    <row r="9" spans="1:48">
      <c r="A9" s="49"/>
      <c r="B9" s="28">
        <v>1</v>
      </c>
      <c r="C9" s="28">
        <v>2</v>
      </c>
      <c r="D9" s="33">
        <v>3</v>
      </c>
      <c r="E9" s="33">
        <v>4</v>
      </c>
      <c r="F9" s="34">
        <v>5</v>
      </c>
      <c r="G9" s="33">
        <v>6</v>
      </c>
      <c r="H9" s="33">
        <v>7</v>
      </c>
      <c r="I9" s="34">
        <v>8</v>
      </c>
      <c r="J9" s="35">
        <v>9</v>
      </c>
      <c r="K9" s="34">
        <v>10</v>
      </c>
      <c r="L9" s="33">
        <v>11</v>
      </c>
      <c r="M9" s="34">
        <v>12</v>
      </c>
      <c r="N9" s="35">
        <v>13</v>
      </c>
      <c r="O9" s="34">
        <v>14</v>
      </c>
      <c r="P9" s="33">
        <v>15</v>
      </c>
      <c r="Q9" s="34">
        <v>16</v>
      </c>
      <c r="R9" s="33">
        <v>17</v>
      </c>
      <c r="S9" s="34">
        <v>18</v>
      </c>
      <c r="T9" s="138">
        <v>19</v>
      </c>
      <c r="U9" s="35">
        <v>20</v>
      </c>
      <c r="V9" s="53">
        <v>21</v>
      </c>
      <c r="W9" s="35">
        <v>22</v>
      </c>
      <c r="X9" s="53">
        <v>23</v>
      </c>
      <c r="Y9" s="35">
        <v>24</v>
      </c>
      <c r="Z9" s="53">
        <v>25</v>
      </c>
      <c r="AA9" s="35">
        <v>26</v>
      </c>
      <c r="AB9" s="53">
        <v>27</v>
      </c>
      <c r="AC9" s="35">
        <v>28</v>
      </c>
      <c r="AD9" s="53">
        <v>29</v>
      </c>
      <c r="AE9" s="1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1:48">
      <c r="A10" s="49"/>
      <c r="B10" s="341" t="s">
        <v>138</v>
      </c>
      <c r="C10" s="343"/>
      <c r="D10" s="35"/>
      <c r="E10" s="35"/>
      <c r="F10" s="52"/>
      <c r="G10" s="120"/>
      <c r="H10" s="52"/>
      <c r="I10" s="120"/>
      <c r="J10" s="52"/>
      <c r="K10" s="120"/>
      <c r="L10" s="52"/>
      <c r="M10" s="120"/>
      <c r="N10" s="52"/>
      <c r="O10" s="120"/>
      <c r="P10" s="52"/>
      <c r="Q10" s="121"/>
      <c r="R10" s="52"/>
      <c r="S10" s="120"/>
      <c r="T10" s="141"/>
      <c r="U10" s="55"/>
      <c r="V10" s="86"/>
      <c r="W10" s="55"/>
      <c r="X10" s="86"/>
      <c r="Y10" s="55"/>
      <c r="Z10" s="86"/>
      <c r="AA10" s="55"/>
      <c r="AB10" s="86"/>
      <c r="AC10" s="55"/>
      <c r="AD10" s="94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1:48" ht="23.25" customHeight="1">
      <c r="A11" s="49"/>
      <c r="B11" s="349" t="s">
        <v>59</v>
      </c>
      <c r="C11" s="343"/>
      <c r="D11" s="35"/>
      <c r="E11" s="35"/>
      <c r="F11" s="51"/>
      <c r="G11" s="37"/>
      <c r="H11" s="51"/>
      <c r="I11" s="35"/>
      <c r="J11" s="51"/>
      <c r="K11" s="35"/>
      <c r="L11" s="51"/>
      <c r="M11" s="35"/>
      <c r="N11" s="51"/>
      <c r="O11" s="35"/>
      <c r="P11" s="51"/>
      <c r="Q11" s="35"/>
      <c r="R11" s="51"/>
      <c r="S11" s="35"/>
      <c r="T11" s="139"/>
      <c r="U11" s="35"/>
      <c r="V11" s="51"/>
      <c r="W11" s="35"/>
      <c r="X11" s="51"/>
      <c r="Y11" s="35"/>
      <c r="Z11" s="51"/>
      <c r="AA11" s="35"/>
      <c r="AB11" s="95"/>
      <c r="AC11" s="35"/>
      <c r="AD11" s="53"/>
      <c r="AE11" s="2"/>
      <c r="AF11" s="2"/>
      <c r="AG11" s="2"/>
      <c r="AH11" s="2"/>
      <c r="AI11" s="2"/>
      <c r="AJ11" s="2"/>
      <c r="AK11" s="2"/>
      <c r="AL11" s="2"/>
      <c r="AM11" s="2"/>
    </row>
    <row r="12" spans="1:48" ht="21">
      <c r="A12" s="49"/>
      <c r="B12" s="35">
        <v>1</v>
      </c>
      <c r="C12" s="9" t="s">
        <v>139</v>
      </c>
      <c r="D12" s="58">
        <f>F12+G12+M12+O12+Q12+S12</f>
        <v>542228</v>
      </c>
      <c r="E12" s="58">
        <v>0</v>
      </c>
      <c r="F12" s="58">
        <v>0</v>
      </c>
      <c r="G12" s="143">
        <v>0</v>
      </c>
      <c r="H12" s="58">
        <v>0</v>
      </c>
      <c r="I12" s="58">
        <v>0</v>
      </c>
      <c r="J12" s="51">
        <v>0</v>
      </c>
      <c r="K12" s="58">
        <v>0</v>
      </c>
      <c r="L12" s="58">
        <v>0</v>
      </c>
      <c r="M12" s="74">
        <f>L12*M10</f>
        <v>0</v>
      </c>
      <c r="N12" s="96">
        <v>0</v>
      </c>
      <c r="O12" s="74">
        <v>0</v>
      </c>
      <c r="P12" s="74">
        <v>283</v>
      </c>
      <c r="Q12" s="74">
        <f>P12*1916</f>
        <v>542228</v>
      </c>
      <c r="R12" s="96">
        <v>0</v>
      </c>
      <c r="S12" s="58">
        <f>R12*S10</f>
        <v>0</v>
      </c>
      <c r="T12" s="142">
        <v>0</v>
      </c>
      <c r="U12" s="35">
        <v>0</v>
      </c>
      <c r="V12" s="97">
        <v>0</v>
      </c>
      <c r="W12" s="35">
        <v>0</v>
      </c>
      <c r="X12" s="97">
        <v>0</v>
      </c>
      <c r="Y12" s="35">
        <v>0</v>
      </c>
      <c r="Z12" s="97">
        <v>0</v>
      </c>
      <c r="AA12" s="35">
        <v>0</v>
      </c>
      <c r="AB12" s="97">
        <v>0</v>
      </c>
      <c r="AC12" s="35">
        <v>0</v>
      </c>
      <c r="AD12" s="58">
        <v>0</v>
      </c>
      <c r="AE12" s="2"/>
      <c r="AF12" s="2"/>
      <c r="AG12" s="2"/>
      <c r="AH12" s="2"/>
      <c r="AI12" s="2"/>
      <c r="AJ12" s="2"/>
      <c r="AK12" s="2"/>
      <c r="AL12" s="2"/>
      <c r="AM12" s="2"/>
    </row>
    <row r="13" spans="1:48" ht="21.75">
      <c r="A13" s="49"/>
      <c r="B13" s="33">
        <v>2</v>
      </c>
      <c r="C13" s="23" t="s">
        <v>140</v>
      </c>
      <c r="D13" s="58">
        <f t="shared" ref="D13:D22" si="0">F13+G13+M13+O13+Q13+S13</f>
        <v>0</v>
      </c>
      <c r="E13" s="58">
        <v>0</v>
      </c>
      <c r="F13" s="58">
        <v>0</v>
      </c>
      <c r="G13" s="143">
        <v>0</v>
      </c>
      <c r="H13" s="58">
        <v>0</v>
      </c>
      <c r="I13" s="58">
        <v>0</v>
      </c>
      <c r="J13" s="98">
        <v>0</v>
      </c>
      <c r="K13" s="58">
        <v>0</v>
      </c>
      <c r="L13" s="58">
        <v>0</v>
      </c>
      <c r="M13" s="74">
        <f>L13*M10</f>
        <v>0</v>
      </c>
      <c r="N13" s="96">
        <v>0</v>
      </c>
      <c r="O13" s="74">
        <v>0</v>
      </c>
      <c r="P13" s="74">
        <v>0</v>
      </c>
      <c r="Q13" s="74">
        <v>0</v>
      </c>
      <c r="R13" s="96">
        <v>0</v>
      </c>
      <c r="S13" s="58">
        <f>R13*S10</f>
        <v>0</v>
      </c>
      <c r="T13" s="142">
        <v>0</v>
      </c>
      <c r="U13" s="35">
        <v>0</v>
      </c>
      <c r="V13" s="97">
        <v>0</v>
      </c>
      <c r="W13" s="35">
        <v>0</v>
      </c>
      <c r="X13" s="97">
        <v>0</v>
      </c>
      <c r="Y13" s="35">
        <v>0</v>
      </c>
      <c r="Z13" s="97">
        <v>0</v>
      </c>
      <c r="AA13" s="35">
        <v>0</v>
      </c>
      <c r="AB13" s="97">
        <v>0</v>
      </c>
      <c r="AC13" s="35">
        <v>0</v>
      </c>
      <c r="AD13" s="58">
        <v>0</v>
      </c>
      <c r="AE13" s="2"/>
      <c r="AF13" s="2"/>
      <c r="AG13" s="2"/>
      <c r="AH13" s="2"/>
      <c r="AI13" s="2"/>
      <c r="AJ13" s="2"/>
      <c r="AK13" s="2"/>
      <c r="AL13" s="2"/>
      <c r="AM13" s="2"/>
    </row>
    <row r="14" spans="1:48" ht="21.75">
      <c r="A14" s="49"/>
      <c r="B14" s="35">
        <v>3</v>
      </c>
      <c r="C14" s="218" t="s">
        <v>133</v>
      </c>
      <c r="D14" s="58">
        <f t="shared" si="0"/>
        <v>0</v>
      </c>
      <c r="E14" s="58">
        <v>0</v>
      </c>
      <c r="F14" s="58">
        <v>0</v>
      </c>
      <c r="G14" s="143">
        <v>0</v>
      </c>
      <c r="H14" s="58">
        <v>0</v>
      </c>
      <c r="I14" s="58">
        <v>0</v>
      </c>
      <c r="J14" s="51">
        <v>0</v>
      </c>
      <c r="K14" s="58">
        <v>0</v>
      </c>
      <c r="L14" s="99">
        <v>0</v>
      </c>
      <c r="M14" s="100">
        <f>L14*M10</f>
        <v>0</v>
      </c>
      <c r="N14" s="96">
        <v>0</v>
      </c>
      <c r="O14" s="74">
        <v>0</v>
      </c>
      <c r="P14" s="74">
        <v>0</v>
      </c>
      <c r="Q14" s="74">
        <v>0</v>
      </c>
      <c r="R14" s="80">
        <v>0</v>
      </c>
      <c r="S14" s="63">
        <f>R14*S10</f>
        <v>0</v>
      </c>
      <c r="T14" s="142">
        <v>0</v>
      </c>
      <c r="U14" s="35">
        <v>0</v>
      </c>
      <c r="V14" s="97">
        <v>0</v>
      </c>
      <c r="W14" s="35">
        <v>0</v>
      </c>
      <c r="X14" s="97">
        <v>0</v>
      </c>
      <c r="Y14" s="35">
        <v>0</v>
      </c>
      <c r="Z14" s="97">
        <v>0</v>
      </c>
      <c r="AA14" s="35">
        <v>0</v>
      </c>
      <c r="AB14" s="97">
        <v>0</v>
      </c>
      <c r="AC14" s="35">
        <v>0</v>
      </c>
      <c r="AD14" s="58">
        <v>0</v>
      </c>
      <c r="AM14" s="2"/>
    </row>
    <row r="15" spans="1:48" ht="21.75">
      <c r="A15" s="49"/>
      <c r="B15" s="33">
        <v>4</v>
      </c>
      <c r="C15" s="23" t="s">
        <v>77</v>
      </c>
      <c r="D15" s="58">
        <f t="shared" si="0"/>
        <v>332360</v>
      </c>
      <c r="E15" s="58">
        <v>51</v>
      </c>
      <c r="F15" s="58">
        <f>E15*2760</f>
        <v>140760</v>
      </c>
      <c r="G15" s="143">
        <v>0</v>
      </c>
      <c r="H15" s="58">
        <v>0</v>
      </c>
      <c r="I15" s="58">
        <v>0</v>
      </c>
      <c r="J15" s="98">
        <v>0</v>
      </c>
      <c r="K15" s="58">
        <v>0</v>
      </c>
      <c r="L15" s="99">
        <v>0</v>
      </c>
      <c r="M15" s="101">
        <f>L15*M10</f>
        <v>0</v>
      </c>
      <c r="N15" s="96">
        <v>0</v>
      </c>
      <c r="O15" s="74">
        <v>0</v>
      </c>
      <c r="P15" s="74">
        <v>100</v>
      </c>
      <c r="Q15" s="74">
        <f>P15*1916</f>
        <v>191600</v>
      </c>
      <c r="R15" s="81">
        <v>0</v>
      </c>
      <c r="S15" s="71">
        <f>R15*S10</f>
        <v>0</v>
      </c>
      <c r="T15" s="142">
        <v>0</v>
      </c>
      <c r="U15" s="35">
        <v>0</v>
      </c>
      <c r="V15" s="97">
        <v>0</v>
      </c>
      <c r="W15" s="35">
        <v>0</v>
      </c>
      <c r="X15" s="97">
        <v>0</v>
      </c>
      <c r="Y15" s="35">
        <v>0</v>
      </c>
      <c r="Z15" s="97">
        <v>0</v>
      </c>
      <c r="AA15" s="35">
        <v>0</v>
      </c>
      <c r="AB15" s="97">
        <v>0</v>
      </c>
      <c r="AC15" s="35">
        <v>0</v>
      </c>
      <c r="AD15" s="58">
        <v>0</v>
      </c>
    </row>
    <row r="16" spans="1:48" ht="21.75">
      <c r="A16" s="49"/>
      <c r="B16" s="55">
        <v>5</v>
      </c>
      <c r="C16" s="23" t="s">
        <v>78</v>
      </c>
      <c r="D16" s="58">
        <f t="shared" si="0"/>
        <v>245640</v>
      </c>
      <c r="E16" s="58">
        <v>89</v>
      </c>
      <c r="F16" s="58">
        <f>E16*2760</f>
        <v>245640</v>
      </c>
      <c r="G16" s="143">
        <v>0</v>
      </c>
      <c r="H16" s="58">
        <v>0</v>
      </c>
      <c r="I16" s="58">
        <v>0</v>
      </c>
      <c r="J16" s="102">
        <v>0</v>
      </c>
      <c r="K16" s="58">
        <v>0</v>
      </c>
      <c r="L16" s="54">
        <v>0</v>
      </c>
      <c r="M16" s="58">
        <f>L16*M10</f>
        <v>0</v>
      </c>
      <c r="N16" s="96">
        <v>0</v>
      </c>
      <c r="O16" s="74">
        <v>0</v>
      </c>
      <c r="P16" s="74">
        <v>0</v>
      </c>
      <c r="Q16" s="74">
        <v>0</v>
      </c>
      <c r="R16" s="79">
        <v>0</v>
      </c>
      <c r="S16" s="70">
        <f>R16*S10</f>
        <v>0</v>
      </c>
      <c r="T16" s="142">
        <v>0</v>
      </c>
      <c r="U16" s="35">
        <v>0</v>
      </c>
      <c r="V16" s="97">
        <v>0</v>
      </c>
      <c r="W16" s="35">
        <v>0</v>
      </c>
      <c r="X16" s="97">
        <v>0</v>
      </c>
      <c r="Y16" s="35">
        <v>0</v>
      </c>
      <c r="Z16" s="97">
        <v>0</v>
      </c>
      <c r="AA16" s="35">
        <v>0</v>
      </c>
      <c r="AB16" s="58">
        <v>0</v>
      </c>
      <c r="AC16" s="35">
        <v>0</v>
      </c>
      <c r="AD16" s="58">
        <v>0</v>
      </c>
    </row>
    <row r="17" spans="1:30" ht="30" customHeight="1">
      <c r="A17" s="49"/>
      <c r="B17" s="35">
        <v>6</v>
      </c>
      <c r="C17" s="23" t="s">
        <v>79</v>
      </c>
      <c r="D17" s="58">
        <f t="shared" si="0"/>
        <v>0</v>
      </c>
      <c r="E17" s="58">
        <v>0</v>
      </c>
      <c r="F17" s="58">
        <v>0</v>
      </c>
      <c r="G17" s="143">
        <v>0</v>
      </c>
      <c r="H17" s="58">
        <v>0</v>
      </c>
      <c r="I17" s="58">
        <v>0</v>
      </c>
      <c r="J17" s="51">
        <v>0</v>
      </c>
      <c r="K17" s="58">
        <v>0</v>
      </c>
      <c r="L17" s="54">
        <v>0</v>
      </c>
      <c r="M17" s="58">
        <f>L17*M10</f>
        <v>0</v>
      </c>
      <c r="N17" s="96">
        <v>0</v>
      </c>
      <c r="O17" s="74">
        <v>0</v>
      </c>
      <c r="P17" s="74">
        <v>0</v>
      </c>
      <c r="Q17" s="74">
        <v>0</v>
      </c>
      <c r="R17" s="80">
        <v>0</v>
      </c>
      <c r="S17" s="63">
        <f>R17*S10</f>
        <v>0</v>
      </c>
      <c r="T17" s="142">
        <v>0</v>
      </c>
      <c r="U17" s="35">
        <v>0</v>
      </c>
      <c r="V17" s="97">
        <v>0</v>
      </c>
      <c r="W17" s="35">
        <v>0</v>
      </c>
      <c r="X17" s="97">
        <v>0</v>
      </c>
      <c r="Y17" s="35">
        <v>0</v>
      </c>
      <c r="Z17" s="97">
        <v>0</v>
      </c>
      <c r="AA17" s="35">
        <v>0</v>
      </c>
      <c r="AB17" s="97">
        <v>0</v>
      </c>
      <c r="AC17" s="35">
        <v>0</v>
      </c>
      <c r="AD17" s="58">
        <v>0</v>
      </c>
    </row>
    <row r="18" spans="1:30" ht="22.5" customHeight="1">
      <c r="A18" s="49"/>
      <c r="B18" s="35">
        <v>7</v>
      </c>
      <c r="C18" s="23" t="s">
        <v>80</v>
      </c>
      <c r="D18" s="58">
        <f t="shared" si="0"/>
        <v>456144</v>
      </c>
      <c r="E18" s="58">
        <v>0</v>
      </c>
      <c r="F18" s="58">
        <v>0</v>
      </c>
      <c r="G18" s="143">
        <v>0</v>
      </c>
      <c r="H18" s="58">
        <v>0</v>
      </c>
      <c r="I18" s="58">
        <v>0</v>
      </c>
      <c r="J18" s="51">
        <v>0</v>
      </c>
      <c r="K18" s="58">
        <v>0</v>
      </c>
      <c r="L18" s="152">
        <v>204</v>
      </c>
      <c r="M18" s="158">
        <f>L18*2236</f>
        <v>456144</v>
      </c>
      <c r="N18" s="96">
        <v>0</v>
      </c>
      <c r="O18" s="74">
        <v>0</v>
      </c>
      <c r="P18" s="74">
        <v>0</v>
      </c>
      <c r="Q18" s="74">
        <v>0</v>
      </c>
      <c r="R18" s="80">
        <v>0</v>
      </c>
      <c r="S18" s="58">
        <f>R18*S10</f>
        <v>0</v>
      </c>
      <c r="T18" s="142">
        <v>0</v>
      </c>
      <c r="U18" s="35">
        <v>0</v>
      </c>
      <c r="V18" s="97">
        <v>0</v>
      </c>
      <c r="W18" s="35">
        <v>0</v>
      </c>
      <c r="X18" s="97">
        <v>0</v>
      </c>
      <c r="Y18" s="35">
        <v>0</v>
      </c>
      <c r="Z18" s="97">
        <v>0</v>
      </c>
      <c r="AA18" s="35">
        <v>0</v>
      </c>
      <c r="AB18" s="97">
        <v>0</v>
      </c>
      <c r="AC18" s="35">
        <v>0</v>
      </c>
      <c r="AD18" s="58">
        <v>0</v>
      </c>
    </row>
    <row r="19" spans="1:30" ht="32.450000000000003" customHeight="1">
      <c r="A19" s="49"/>
      <c r="B19" s="32">
        <v>8</v>
      </c>
      <c r="C19" s="23" t="s">
        <v>69</v>
      </c>
      <c r="D19" s="58">
        <f t="shared" si="0"/>
        <v>0</v>
      </c>
      <c r="E19" s="58">
        <v>0</v>
      </c>
      <c r="F19" s="58">
        <v>0</v>
      </c>
      <c r="G19" s="143">
        <v>0</v>
      </c>
      <c r="H19" s="58">
        <v>0</v>
      </c>
      <c r="I19" s="58">
        <v>0</v>
      </c>
      <c r="J19" s="103">
        <v>0</v>
      </c>
      <c r="K19" s="58">
        <v>0</v>
      </c>
      <c r="L19" s="54">
        <v>0</v>
      </c>
      <c r="M19" s="58">
        <f>L19*M10</f>
        <v>0</v>
      </c>
      <c r="N19" s="96">
        <v>0</v>
      </c>
      <c r="O19" s="74">
        <v>0</v>
      </c>
      <c r="P19" s="74">
        <v>0</v>
      </c>
      <c r="Q19" s="74">
        <v>0</v>
      </c>
      <c r="R19" s="104">
        <v>0</v>
      </c>
      <c r="S19" s="60">
        <f>R19*S10</f>
        <v>0</v>
      </c>
      <c r="T19" s="142">
        <v>0</v>
      </c>
      <c r="U19" s="35">
        <v>0</v>
      </c>
      <c r="V19" s="97">
        <v>0</v>
      </c>
      <c r="W19" s="35">
        <v>0</v>
      </c>
      <c r="X19" s="97">
        <v>0</v>
      </c>
      <c r="Y19" s="35">
        <v>0</v>
      </c>
      <c r="Z19" s="97">
        <v>0</v>
      </c>
      <c r="AA19" s="35">
        <v>0</v>
      </c>
      <c r="AB19" s="97">
        <v>0</v>
      </c>
      <c r="AC19" s="35">
        <v>0</v>
      </c>
      <c r="AD19" s="58">
        <v>0</v>
      </c>
    </row>
    <row r="20" spans="1:30" ht="26.25" customHeight="1">
      <c r="A20" s="49"/>
      <c r="B20" s="35">
        <v>9</v>
      </c>
      <c r="C20" s="23" t="s">
        <v>68</v>
      </c>
      <c r="D20" s="58">
        <f t="shared" si="0"/>
        <v>143520</v>
      </c>
      <c r="E20" s="58">
        <v>52</v>
      </c>
      <c r="F20" s="58">
        <f>E20*2760</f>
        <v>143520</v>
      </c>
      <c r="G20" s="143">
        <v>0</v>
      </c>
      <c r="H20" s="58">
        <v>0</v>
      </c>
      <c r="I20" s="58">
        <v>0</v>
      </c>
      <c r="J20" s="51">
        <v>0</v>
      </c>
      <c r="K20" s="58">
        <v>0</v>
      </c>
      <c r="L20" s="58">
        <v>0</v>
      </c>
      <c r="M20" s="63">
        <f>L20*M10</f>
        <v>0</v>
      </c>
      <c r="N20" s="96">
        <v>0</v>
      </c>
      <c r="O20" s="74">
        <v>0</v>
      </c>
      <c r="P20" s="74">
        <v>0</v>
      </c>
      <c r="Q20" s="74">
        <v>0</v>
      </c>
      <c r="R20" s="80">
        <v>0</v>
      </c>
      <c r="S20" s="58">
        <f>R20*S10</f>
        <v>0</v>
      </c>
      <c r="T20" s="142">
        <v>0</v>
      </c>
      <c r="U20" s="35">
        <v>0</v>
      </c>
      <c r="V20" s="97">
        <v>0</v>
      </c>
      <c r="W20" s="35">
        <v>0</v>
      </c>
      <c r="X20" s="97">
        <v>0</v>
      </c>
      <c r="Y20" s="35">
        <v>0</v>
      </c>
      <c r="Z20" s="97">
        <v>0</v>
      </c>
      <c r="AA20" s="35">
        <v>0</v>
      </c>
      <c r="AB20" s="97">
        <v>0</v>
      </c>
      <c r="AC20" s="35">
        <v>0</v>
      </c>
      <c r="AD20" s="58">
        <v>0</v>
      </c>
    </row>
    <row r="21" spans="1:30" ht="23.25" customHeight="1">
      <c r="A21" s="49"/>
      <c r="B21" s="35">
        <v>10</v>
      </c>
      <c r="C21" s="23" t="s">
        <v>67</v>
      </c>
      <c r="D21" s="58">
        <f t="shared" si="0"/>
        <v>140760</v>
      </c>
      <c r="E21" s="58">
        <v>51</v>
      </c>
      <c r="F21" s="58">
        <f>E21*2760</f>
        <v>140760</v>
      </c>
      <c r="G21" s="143">
        <v>0</v>
      </c>
      <c r="H21" s="58">
        <v>0</v>
      </c>
      <c r="I21" s="58">
        <v>0</v>
      </c>
      <c r="J21" s="51">
        <v>0</v>
      </c>
      <c r="K21" s="58">
        <v>0</v>
      </c>
      <c r="L21" s="58">
        <v>0</v>
      </c>
      <c r="M21" s="63">
        <v>0</v>
      </c>
      <c r="N21" s="96">
        <v>0</v>
      </c>
      <c r="O21" s="74">
        <v>0</v>
      </c>
      <c r="P21" s="74">
        <v>0</v>
      </c>
      <c r="Q21" s="74">
        <v>0</v>
      </c>
      <c r="R21" s="80">
        <v>0</v>
      </c>
      <c r="S21" s="58">
        <v>0</v>
      </c>
      <c r="T21" s="142">
        <v>0</v>
      </c>
      <c r="U21" s="35">
        <v>0</v>
      </c>
      <c r="V21" s="97">
        <v>0</v>
      </c>
      <c r="W21" s="35">
        <v>0</v>
      </c>
      <c r="X21" s="97">
        <v>0</v>
      </c>
      <c r="Y21" s="35">
        <v>0</v>
      </c>
      <c r="Z21" s="97">
        <v>0</v>
      </c>
      <c r="AA21" s="35">
        <v>0</v>
      </c>
      <c r="AB21" s="97">
        <v>0</v>
      </c>
      <c r="AC21" s="35">
        <v>0</v>
      </c>
      <c r="AD21" s="58">
        <v>0</v>
      </c>
    </row>
    <row r="22" spans="1:30" ht="20.25" customHeight="1">
      <c r="A22" s="49"/>
      <c r="B22" s="35">
        <v>11</v>
      </c>
      <c r="C22" s="27" t="s">
        <v>100</v>
      </c>
      <c r="D22" s="58">
        <f t="shared" si="0"/>
        <v>0</v>
      </c>
      <c r="E22" s="58">
        <v>0</v>
      </c>
      <c r="F22" s="58">
        <v>0</v>
      </c>
      <c r="G22" s="143">
        <v>0</v>
      </c>
      <c r="H22" s="58">
        <v>0</v>
      </c>
      <c r="I22" s="58">
        <v>0</v>
      </c>
      <c r="J22" s="51">
        <v>0</v>
      </c>
      <c r="K22" s="58">
        <v>0</v>
      </c>
      <c r="L22" s="58">
        <v>0</v>
      </c>
      <c r="M22" s="58">
        <f>L22*M10</f>
        <v>0</v>
      </c>
      <c r="N22" s="96">
        <v>0</v>
      </c>
      <c r="O22" s="74">
        <v>0</v>
      </c>
      <c r="P22" s="74">
        <v>0</v>
      </c>
      <c r="Q22" s="74">
        <v>0</v>
      </c>
      <c r="R22" s="80">
        <v>0</v>
      </c>
      <c r="S22" s="63">
        <f>R22*S10</f>
        <v>0</v>
      </c>
      <c r="T22" s="142">
        <v>0</v>
      </c>
      <c r="U22" s="35">
        <v>0</v>
      </c>
      <c r="V22" s="97">
        <v>0</v>
      </c>
      <c r="W22" s="35">
        <v>0</v>
      </c>
      <c r="X22" s="97">
        <v>0</v>
      </c>
      <c r="Y22" s="35">
        <v>0</v>
      </c>
      <c r="Z22" s="97">
        <v>0</v>
      </c>
      <c r="AA22" s="35">
        <v>0</v>
      </c>
      <c r="AB22" s="97">
        <v>0</v>
      </c>
      <c r="AC22" s="35">
        <v>0</v>
      </c>
      <c r="AD22" s="58">
        <v>0</v>
      </c>
    </row>
    <row r="23" spans="1:30" ht="30" customHeight="1">
      <c r="A23" s="49"/>
      <c r="B23" s="349" t="s">
        <v>60</v>
      </c>
      <c r="C23" s="343"/>
      <c r="D23" s="254">
        <f>SUM(D12:D22)</f>
        <v>1860652</v>
      </c>
      <c r="E23" s="254">
        <f t="shared" ref="E23:AD23" si="1">SUM(E12:E22)</f>
        <v>243</v>
      </c>
      <c r="F23" s="254">
        <f t="shared" si="1"/>
        <v>670680</v>
      </c>
      <c r="G23" s="254">
        <f t="shared" si="1"/>
        <v>0</v>
      </c>
      <c r="H23" s="254">
        <f t="shared" si="1"/>
        <v>0</v>
      </c>
      <c r="I23" s="254">
        <f t="shared" si="1"/>
        <v>0</v>
      </c>
      <c r="J23" s="254">
        <f t="shared" si="1"/>
        <v>0</v>
      </c>
      <c r="K23" s="254">
        <f t="shared" si="1"/>
        <v>0</v>
      </c>
      <c r="L23" s="254">
        <f t="shared" si="1"/>
        <v>204</v>
      </c>
      <c r="M23" s="254">
        <f t="shared" si="1"/>
        <v>456144</v>
      </c>
      <c r="N23" s="254">
        <f t="shared" si="1"/>
        <v>0</v>
      </c>
      <c r="O23" s="254">
        <f t="shared" si="1"/>
        <v>0</v>
      </c>
      <c r="P23" s="254">
        <f t="shared" si="1"/>
        <v>383</v>
      </c>
      <c r="Q23" s="254">
        <f t="shared" si="1"/>
        <v>733828</v>
      </c>
      <c r="R23" s="254">
        <f t="shared" si="1"/>
        <v>0</v>
      </c>
      <c r="S23" s="254">
        <f t="shared" si="1"/>
        <v>0</v>
      </c>
      <c r="T23" s="254">
        <f t="shared" si="1"/>
        <v>0</v>
      </c>
      <c r="U23" s="254">
        <f t="shared" si="1"/>
        <v>0</v>
      </c>
      <c r="V23" s="254">
        <f t="shared" si="1"/>
        <v>0</v>
      </c>
      <c r="W23" s="254">
        <f t="shared" si="1"/>
        <v>0</v>
      </c>
      <c r="X23" s="254">
        <f t="shared" si="1"/>
        <v>0</v>
      </c>
      <c r="Y23" s="254">
        <f t="shared" si="1"/>
        <v>0</v>
      </c>
      <c r="Z23" s="254">
        <f t="shared" si="1"/>
        <v>0</v>
      </c>
      <c r="AA23" s="254">
        <f t="shared" si="1"/>
        <v>0</v>
      </c>
      <c r="AB23" s="254">
        <f t="shared" si="1"/>
        <v>0</v>
      </c>
      <c r="AC23" s="254">
        <f t="shared" si="1"/>
        <v>0</v>
      </c>
      <c r="AD23" s="254">
        <f t="shared" si="1"/>
        <v>0</v>
      </c>
    </row>
    <row r="24" spans="1:30" ht="22.5" customHeight="1">
      <c r="A24" s="49"/>
      <c r="B24" s="320" t="s">
        <v>28</v>
      </c>
      <c r="C24" s="337" t="s">
        <v>41</v>
      </c>
      <c r="D24" s="337" t="s">
        <v>46</v>
      </c>
      <c r="E24" s="346" t="s">
        <v>51</v>
      </c>
      <c r="F24" s="347"/>
      <c r="G24" s="347"/>
      <c r="H24" s="347"/>
      <c r="I24" s="347"/>
      <c r="J24" s="347"/>
      <c r="K24" s="347"/>
      <c r="L24" s="347"/>
      <c r="M24" s="347"/>
      <c r="N24" s="347"/>
      <c r="O24" s="347"/>
      <c r="P24" s="347"/>
      <c r="Q24" s="347"/>
      <c r="R24" s="318"/>
      <c r="S24" s="319"/>
      <c r="T24" s="337" t="s">
        <v>50</v>
      </c>
      <c r="U24" s="330" t="s">
        <v>51</v>
      </c>
      <c r="V24" s="331"/>
      <c r="W24" s="331"/>
      <c r="X24" s="331"/>
      <c r="Y24" s="331"/>
      <c r="Z24" s="331"/>
      <c r="AA24" s="331"/>
      <c r="AB24" s="331"/>
      <c r="AC24" s="331"/>
      <c r="AD24" s="332"/>
    </row>
    <row r="25" spans="1:30" ht="32.25" customHeight="1">
      <c r="A25" s="49"/>
      <c r="B25" s="368"/>
      <c r="C25" s="361"/>
      <c r="D25" s="361"/>
      <c r="E25" s="326" t="s">
        <v>61</v>
      </c>
      <c r="F25" s="327"/>
      <c r="G25" s="337" t="s">
        <v>108</v>
      </c>
      <c r="H25" s="346" t="s">
        <v>51</v>
      </c>
      <c r="I25" s="347"/>
      <c r="J25" s="347"/>
      <c r="K25" s="348"/>
      <c r="L25" s="326" t="s">
        <v>149</v>
      </c>
      <c r="M25" s="327"/>
      <c r="N25" s="326" t="s">
        <v>150</v>
      </c>
      <c r="O25" s="327"/>
      <c r="P25" s="326" t="s">
        <v>151</v>
      </c>
      <c r="Q25" s="327"/>
      <c r="R25" s="326" t="s">
        <v>152</v>
      </c>
      <c r="S25" s="327"/>
      <c r="T25" s="361"/>
      <c r="U25" s="326" t="s">
        <v>54</v>
      </c>
      <c r="V25" s="327"/>
      <c r="W25" s="326" t="s">
        <v>55</v>
      </c>
      <c r="X25" s="327"/>
      <c r="Y25" s="326" t="s">
        <v>56</v>
      </c>
      <c r="Z25" s="327"/>
      <c r="AA25" s="326" t="s">
        <v>57</v>
      </c>
      <c r="AB25" s="327"/>
      <c r="AC25" s="326" t="s">
        <v>58</v>
      </c>
      <c r="AD25" s="327"/>
    </row>
    <row r="26" spans="1:30" ht="37.5" customHeight="1">
      <c r="A26" s="49"/>
      <c r="B26" s="368"/>
      <c r="C26" s="361"/>
      <c r="D26" s="360"/>
      <c r="E26" s="328"/>
      <c r="F26" s="329"/>
      <c r="G26" s="360"/>
      <c r="H26" s="369" t="s">
        <v>94</v>
      </c>
      <c r="I26" s="372"/>
      <c r="J26" s="330" t="s">
        <v>62</v>
      </c>
      <c r="K26" s="332"/>
      <c r="L26" s="328"/>
      <c r="M26" s="329"/>
      <c r="N26" s="328"/>
      <c r="O26" s="329"/>
      <c r="P26" s="328"/>
      <c r="Q26" s="329"/>
      <c r="R26" s="328"/>
      <c r="S26" s="329"/>
      <c r="T26" s="360"/>
      <c r="U26" s="328"/>
      <c r="V26" s="329"/>
      <c r="W26" s="328"/>
      <c r="X26" s="329"/>
      <c r="Y26" s="328"/>
      <c r="Z26" s="329"/>
      <c r="AA26" s="328"/>
      <c r="AB26" s="329"/>
      <c r="AC26" s="328"/>
      <c r="AD26" s="329"/>
    </row>
    <row r="27" spans="1:30" ht="20.25" customHeight="1">
      <c r="A27" s="49"/>
      <c r="B27" s="321"/>
      <c r="C27" s="360"/>
      <c r="D27" s="37" t="s">
        <v>16</v>
      </c>
      <c r="E27" s="37" t="s">
        <v>42</v>
      </c>
      <c r="F27" s="140" t="s">
        <v>16</v>
      </c>
      <c r="G27" s="37" t="s">
        <v>16</v>
      </c>
      <c r="H27" s="37" t="s">
        <v>42</v>
      </c>
      <c r="I27" s="140" t="s">
        <v>16</v>
      </c>
      <c r="J27" s="37" t="s">
        <v>37</v>
      </c>
      <c r="K27" s="37" t="s">
        <v>16</v>
      </c>
      <c r="L27" s="37" t="s">
        <v>42</v>
      </c>
      <c r="M27" s="137" t="s">
        <v>16</v>
      </c>
      <c r="N27" s="37" t="s">
        <v>42</v>
      </c>
      <c r="O27" s="137" t="s">
        <v>16</v>
      </c>
      <c r="P27" s="37" t="s">
        <v>42</v>
      </c>
      <c r="Q27" s="137" t="s">
        <v>16</v>
      </c>
      <c r="R27" s="37" t="s">
        <v>42</v>
      </c>
      <c r="S27" s="37" t="s">
        <v>16</v>
      </c>
      <c r="T27" s="37" t="s">
        <v>16</v>
      </c>
      <c r="U27" s="30" t="s">
        <v>37</v>
      </c>
      <c r="V27" s="136" t="s">
        <v>16</v>
      </c>
      <c r="W27" s="37" t="s">
        <v>37</v>
      </c>
      <c r="X27" s="140" t="s">
        <v>16</v>
      </c>
      <c r="Y27" s="37" t="s">
        <v>37</v>
      </c>
      <c r="Z27" s="140" t="s">
        <v>16</v>
      </c>
      <c r="AA27" s="37" t="s">
        <v>37</v>
      </c>
      <c r="AB27" s="140" t="s">
        <v>16</v>
      </c>
      <c r="AC27" s="37" t="s">
        <v>37</v>
      </c>
      <c r="AD27" s="140" t="s">
        <v>16</v>
      </c>
    </row>
    <row r="28" spans="1:30" ht="12" customHeight="1">
      <c r="A28" s="49"/>
      <c r="B28" s="28">
        <v>1</v>
      </c>
      <c r="C28" s="28">
        <v>2</v>
      </c>
      <c r="D28" s="33">
        <v>3</v>
      </c>
      <c r="E28" s="33">
        <v>4</v>
      </c>
      <c r="F28" s="34">
        <v>5</v>
      </c>
      <c r="G28" s="33">
        <v>6</v>
      </c>
      <c r="H28" s="33">
        <v>7</v>
      </c>
      <c r="I28" s="34">
        <v>8</v>
      </c>
      <c r="J28" s="35">
        <v>9</v>
      </c>
      <c r="K28" s="34">
        <v>10</v>
      </c>
      <c r="L28" s="33">
        <v>11</v>
      </c>
      <c r="M28" s="34">
        <v>12</v>
      </c>
      <c r="N28" s="35">
        <v>13</v>
      </c>
      <c r="O28" s="34">
        <v>14</v>
      </c>
      <c r="P28" s="33">
        <v>15</v>
      </c>
      <c r="Q28" s="34">
        <v>16</v>
      </c>
      <c r="R28" s="33">
        <v>17</v>
      </c>
      <c r="S28" s="34">
        <v>18</v>
      </c>
      <c r="T28" s="33">
        <v>19</v>
      </c>
      <c r="U28" s="35">
        <v>20</v>
      </c>
      <c r="V28" s="53">
        <v>21</v>
      </c>
      <c r="W28" s="35">
        <v>22</v>
      </c>
      <c r="X28" s="53">
        <v>23</v>
      </c>
      <c r="Y28" s="35">
        <v>24</v>
      </c>
      <c r="Z28" s="53">
        <v>25</v>
      </c>
      <c r="AA28" s="35">
        <v>26</v>
      </c>
      <c r="AB28" s="53">
        <v>27</v>
      </c>
      <c r="AC28" s="35">
        <v>28</v>
      </c>
      <c r="AD28" s="53">
        <v>29</v>
      </c>
    </row>
    <row r="29" spans="1:30">
      <c r="A29" s="49"/>
      <c r="B29" s="341" t="s">
        <v>134</v>
      </c>
      <c r="C29" s="343"/>
      <c r="D29" s="35"/>
      <c r="E29" s="35"/>
      <c r="F29" s="52"/>
      <c r="G29" s="120"/>
      <c r="H29" s="52"/>
      <c r="I29" s="120"/>
      <c r="J29" s="52"/>
      <c r="K29" s="120"/>
      <c r="L29" s="52"/>
      <c r="M29" s="120"/>
      <c r="N29" s="52"/>
      <c r="O29" s="120"/>
      <c r="P29" s="52"/>
      <c r="Q29" s="35"/>
      <c r="R29" s="51"/>
      <c r="S29" s="35"/>
      <c r="T29" s="51"/>
      <c r="U29" s="35"/>
      <c r="V29" s="51"/>
      <c r="W29" s="35"/>
      <c r="X29" s="51"/>
      <c r="Y29" s="35"/>
      <c r="Z29" s="51"/>
      <c r="AA29" s="35"/>
      <c r="AB29" s="51"/>
      <c r="AC29" s="35"/>
      <c r="AD29" s="53"/>
    </row>
    <row r="30" spans="1:30" ht="24" customHeight="1">
      <c r="A30" s="49"/>
      <c r="B30" s="349" t="s">
        <v>59</v>
      </c>
      <c r="C30" s="343"/>
      <c r="D30" s="35"/>
      <c r="E30" s="35"/>
      <c r="F30" s="51"/>
      <c r="G30" s="35"/>
      <c r="H30" s="51"/>
      <c r="I30" s="35"/>
      <c r="J30" s="51" t="s">
        <v>98</v>
      </c>
      <c r="K30" s="35"/>
      <c r="L30" s="51"/>
      <c r="M30" s="35"/>
      <c r="N30" s="51"/>
      <c r="O30" s="35"/>
      <c r="P30" s="51"/>
      <c r="Q30" s="35"/>
      <c r="R30" s="51"/>
      <c r="S30" s="35"/>
      <c r="T30" s="51"/>
      <c r="U30" s="35"/>
      <c r="V30" s="51"/>
      <c r="W30" s="35"/>
      <c r="X30" s="51"/>
      <c r="Y30" s="35"/>
      <c r="Z30" s="51"/>
      <c r="AA30" s="35"/>
      <c r="AB30" s="95"/>
      <c r="AC30" s="35"/>
      <c r="AD30" s="53"/>
    </row>
    <row r="31" spans="1:30" ht="22.5" customHeight="1">
      <c r="A31" s="49"/>
      <c r="B31" s="33">
        <v>1</v>
      </c>
      <c r="C31" s="23" t="s">
        <v>130</v>
      </c>
      <c r="D31" s="71">
        <f t="shared" ref="D31:D42" si="2">F31+G31+I31+K31+M31+O31+Q31+S31+T31+V31+X31+Z31+AB31+AD31</f>
        <v>862200</v>
      </c>
      <c r="E31" s="72">
        <v>0</v>
      </c>
      <c r="F31" s="58">
        <f>E31*F29</f>
        <v>0</v>
      </c>
      <c r="G31" s="58">
        <f>F31*G29</f>
        <v>0</v>
      </c>
      <c r="H31" s="72">
        <v>0</v>
      </c>
      <c r="I31" s="58">
        <f>H31*I29</f>
        <v>0</v>
      </c>
      <c r="J31" s="98">
        <v>0</v>
      </c>
      <c r="K31" s="58">
        <f>J31*K29</f>
        <v>0</v>
      </c>
      <c r="L31" s="72">
        <v>0</v>
      </c>
      <c r="M31" s="58">
        <f>L31*M29</f>
        <v>0</v>
      </c>
      <c r="N31" s="81">
        <v>0</v>
      </c>
      <c r="O31" s="33">
        <v>0</v>
      </c>
      <c r="P31" s="72">
        <v>450</v>
      </c>
      <c r="Q31" s="58">
        <f>P31*1916</f>
        <v>862200</v>
      </c>
      <c r="R31" s="72">
        <v>0</v>
      </c>
      <c r="S31" s="58">
        <f>R31*S29</f>
        <v>0</v>
      </c>
      <c r="T31" s="145">
        <f>V31+X31+Z31+AB31+AD31</f>
        <v>0</v>
      </c>
      <c r="U31" s="138">
        <v>0</v>
      </c>
      <c r="V31" s="143">
        <f>U31*V29</f>
        <v>0</v>
      </c>
      <c r="W31" s="138">
        <v>0</v>
      </c>
      <c r="X31" s="143">
        <f>W31*X29</f>
        <v>0</v>
      </c>
      <c r="Y31" s="138">
        <v>0</v>
      </c>
      <c r="Z31" s="143">
        <f>Y31*Z29</f>
        <v>0</v>
      </c>
      <c r="AA31" s="138">
        <v>0</v>
      </c>
      <c r="AB31" s="143">
        <f>AA31*AB29</f>
        <v>0</v>
      </c>
      <c r="AC31" s="138">
        <v>0</v>
      </c>
      <c r="AD31" s="143">
        <f>AC31*AD29</f>
        <v>0</v>
      </c>
    </row>
    <row r="32" spans="1:30" ht="21.75">
      <c r="A32" s="49"/>
      <c r="B32" s="35">
        <v>2</v>
      </c>
      <c r="C32" s="23" t="s">
        <v>70</v>
      </c>
      <c r="D32" s="63">
        <f t="shared" si="2"/>
        <v>649480</v>
      </c>
      <c r="E32" s="72">
        <v>130</v>
      </c>
      <c r="F32" s="73">
        <f>E32*2760</f>
        <v>358800</v>
      </c>
      <c r="G32" s="58">
        <f t="shared" ref="G32:G38" si="3">F32*G30</f>
        <v>0</v>
      </c>
      <c r="H32" s="72">
        <v>0</v>
      </c>
      <c r="I32" s="58">
        <f t="shared" ref="I32" si="4">H32*I30</f>
        <v>0</v>
      </c>
      <c r="J32" s="98">
        <v>0</v>
      </c>
      <c r="K32" s="58">
        <f t="shared" ref="K32" si="5">J32*K30</f>
        <v>0</v>
      </c>
      <c r="L32" s="72">
        <v>130</v>
      </c>
      <c r="M32" s="58">
        <f>L32*2236</f>
        <v>290680</v>
      </c>
      <c r="N32" s="80">
        <v>0</v>
      </c>
      <c r="O32" s="35">
        <f>N32*O29</f>
        <v>0</v>
      </c>
      <c r="P32" s="72">
        <v>0</v>
      </c>
      <c r="Q32" s="58">
        <f t="shared" ref="Q32:Q37" si="6">P32*Q30</f>
        <v>0</v>
      </c>
      <c r="R32" s="72">
        <v>0</v>
      </c>
      <c r="S32" s="58">
        <f t="shared" ref="S32:S38" si="7">R32*S30</f>
        <v>0</v>
      </c>
      <c r="T32" s="145">
        <f t="shared" ref="T32:T42" si="8">V32+X32+Z32+AB32+AD32</f>
        <v>0</v>
      </c>
      <c r="U32" s="138">
        <v>0</v>
      </c>
      <c r="V32" s="143">
        <f t="shared" ref="V32" si="9">U32*V30</f>
        <v>0</v>
      </c>
      <c r="W32" s="138">
        <v>0</v>
      </c>
      <c r="X32" s="143">
        <f t="shared" ref="X32:X38" si="10">W32*X30</f>
        <v>0</v>
      </c>
      <c r="Y32" s="138">
        <v>0</v>
      </c>
      <c r="Z32" s="143">
        <f t="shared" ref="Z32" si="11">Y32*Z30</f>
        <v>0</v>
      </c>
      <c r="AA32" s="138">
        <v>0</v>
      </c>
      <c r="AB32" s="143">
        <f t="shared" ref="AB32" si="12">AA32*AB30</f>
        <v>0</v>
      </c>
      <c r="AC32" s="138">
        <v>0</v>
      </c>
      <c r="AD32" s="143">
        <f t="shared" ref="AD32" si="13">AC32*AD30</f>
        <v>0</v>
      </c>
    </row>
    <row r="33" spans="1:30" ht="22.5" customHeight="1">
      <c r="A33" s="49"/>
      <c r="B33" s="33">
        <v>3</v>
      </c>
      <c r="C33" s="228" t="s">
        <v>131</v>
      </c>
      <c r="D33" s="71">
        <f t="shared" si="2"/>
        <v>1431040</v>
      </c>
      <c r="E33" s="72">
        <v>0</v>
      </c>
      <c r="F33" s="73">
        <f>E33*F29</f>
        <v>0</v>
      </c>
      <c r="G33" s="158">
        <f>F33*G31</f>
        <v>0</v>
      </c>
      <c r="H33" s="153">
        <v>320</v>
      </c>
      <c r="I33" s="158">
        <f>H33*2236</f>
        <v>715520</v>
      </c>
      <c r="J33" s="269">
        <v>0</v>
      </c>
      <c r="K33" s="158">
        <f t="shared" ref="K33" si="14">J33*K31</f>
        <v>0</v>
      </c>
      <c r="L33" s="72">
        <v>320</v>
      </c>
      <c r="M33" s="58">
        <f>L33*2236</f>
        <v>715520</v>
      </c>
      <c r="N33" s="81">
        <v>0</v>
      </c>
      <c r="O33" s="33">
        <v>0</v>
      </c>
      <c r="P33" s="72">
        <v>0</v>
      </c>
      <c r="Q33" s="58">
        <f t="shared" si="6"/>
        <v>0</v>
      </c>
      <c r="R33" s="72">
        <v>0</v>
      </c>
      <c r="S33" s="58">
        <f t="shared" si="7"/>
        <v>0</v>
      </c>
      <c r="T33" s="145">
        <f t="shared" si="8"/>
        <v>0</v>
      </c>
      <c r="U33" s="138">
        <v>0</v>
      </c>
      <c r="V33" s="143">
        <f t="shared" ref="V33" si="15">U33*V31</f>
        <v>0</v>
      </c>
      <c r="W33" s="138">
        <v>0</v>
      </c>
      <c r="X33" s="143">
        <f t="shared" si="10"/>
        <v>0</v>
      </c>
      <c r="Y33" s="138">
        <v>0</v>
      </c>
      <c r="Z33" s="143">
        <f t="shared" ref="Z33" si="16">Y33*Z31</f>
        <v>0</v>
      </c>
      <c r="AA33" s="138">
        <v>0</v>
      </c>
      <c r="AB33" s="143">
        <f t="shared" ref="AB33" si="17">AA33*AB31</f>
        <v>0</v>
      </c>
      <c r="AC33" s="138">
        <v>0</v>
      </c>
      <c r="AD33" s="143">
        <f t="shared" ref="AD33" si="18">AC33*AD31</f>
        <v>0</v>
      </c>
    </row>
    <row r="34" spans="1:30" ht="21.75">
      <c r="A34" s="49"/>
      <c r="B34" s="55">
        <v>4</v>
      </c>
      <c r="C34" s="23" t="s">
        <v>73</v>
      </c>
      <c r="D34" s="70">
        <f t="shared" si="2"/>
        <v>0</v>
      </c>
      <c r="E34" s="72">
        <v>0</v>
      </c>
      <c r="F34" s="73">
        <f>E34*F29</f>
        <v>0</v>
      </c>
      <c r="G34" s="58">
        <f t="shared" si="3"/>
        <v>0</v>
      </c>
      <c r="H34" s="72">
        <v>0</v>
      </c>
      <c r="I34" s="58">
        <f t="shared" ref="I34" si="19">H34*I32</f>
        <v>0</v>
      </c>
      <c r="J34" s="98">
        <v>0</v>
      </c>
      <c r="K34" s="58">
        <f t="shared" ref="K34" si="20">J34*K32</f>
        <v>0</v>
      </c>
      <c r="L34" s="72">
        <v>0</v>
      </c>
      <c r="M34" s="58">
        <f t="shared" ref="M34" si="21">L34*M32</f>
        <v>0</v>
      </c>
      <c r="N34" s="79">
        <v>0</v>
      </c>
      <c r="O34" s="55">
        <v>0</v>
      </c>
      <c r="P34" s="72">
        <v>0</v>
      </c>
      <c r="Q34" s="58">
        <f t="shared" si="6"/>
        <v>0</v>
      </c>
      <c r="R34" s="72">
        <v>0</v>
      </c>
      <c r="S34" s="58">
        <f t="shared" si="7"/>
        <v>0</v>
      </c>
      <c r="T34" s="145">
        <f t="shared" si="8"/>
        <v>0</v>
      </c>
      <c r="U34" s="138">
        <v>0</v>
      </c>
      <c r="V34" s="143">
        <f t="shared" ref="V34" si="22">U34*V32</f>
        <v>0</v>
      </c>
      <c r="W34" s="138">
        <v>0</v>
      </c>
      <c r="X34" s="143">
        <f t="shared" si="10"/>
        <v>0</v>
      </c>
      <c r="Y34" s="138">
        <v>0</v>
      </c>
      <c r="Z34" s="143">
        <f t="shared" ref="Z34" si="23">Y34*Z32</f>
        <v>0</v>
      </c>
      <c r="AA34" s="138">
        <v>0</v>
      </c>
      <c r="AB34" s="143">
        <f t="shared" ref="AB34" si="24">AA34*AB32</f>
        <v>0</v>
      </c>
      <c r="AC34" s="138">
        <v>0</v>
      </c>
      <c r="AD34" s="143">
        <f t="shared" ref="AD34" si="25">AC34*AD32</f>
        <v>0</v>
      </c>
    </row>
    <row r="35" spans="1:30" ht="23.25" customHeight="1">
      <c r="A35" s="49"/>
      <c r="B35" s="35">
        <v>5</v>
      </c>
      <c r="C35" s="23" t="s">
        <v>75</v>
      </c>
      <c r="D35" s="63">
        <f t="shared" si="2"/>
        <v>782064</v>
      </c>
      <c r="E35" s="72">
        <v>90</v>
      </c>
      <c r="F35" s="73">
        <f>E35*2760</f>
        <v>248400</v>
      </c>
      <c r="G35" s="58">
        <f t="shared" si="3"/>
        <v>0</v>
      </c>
      <c r="H35" s="72">
        <v>0</v>
      </c>
      <c r="I35" s="58">
        <f t="shared" ref="I35" si="26">H35*I33</f>
        <v>0</v>
      </c>
      <c r="J35" s="98">
        <v>0</v>
      </c>
      <c r="K35" s="58">
        <f t="shared" ref="K35" si="27">J35*K33</f>
        <v>0</v>
      </c>
      <c r="L35" s="72">
        <v>87</v>
      </c>
      <c r="M35" s="58">
        <f>L35*2236</f>
        <v>194532</v>
      </c>
      <c r="N35" s="80">
        <v>0</v>
      </c>
      <c r="O35" s="35">
        <f>N35*O29</f>
        <v>0</v>
      </c>
      <c r="P35" s="72">
        <v>177</v>
      </c>
      <c r="Q35" s="58">
        <f>P35*1916</f>
        <v>339132</v>
      </c>
      <c r="R35" s="72">
        <v>0</v>
      </c>
      <c r="S35" s="58">
        <f t="shared" si="7"/>
        <v>0</v>
      </c>
      <c r="T35" s="145">
        <f t="shared" si="8"/>
        <v>0</v>
      </c>
      <c r="U35" s="138">
        <v>0</v>
      </c>
      <c r="V35" s="143">
        <f t="shared" ref="V35" si="28">U35*V33</f>
        <v>0</v>
      </c>
      <c r="W35" s="138">
        <v>0</v>
      </c>
      <c r="X35" s="143">
        <f t="shared" si="10"/>
        <v>0</v>
      </c>
      <c r="Y35" s="138">
        <v>0</v>
      </c>
      <c r="Z35" s="143">
        <f t="shared" ref="Z35" si="29">Y35*Z33</f>
        <v>0</v>
      </c>
      <c r="AA35" s="138">
        <v>0</v>
      </c>
      <c r="AB35" s="143">
        <f t="shared" ref="AB35" si="30">AA35*AB33</f>
        <v>0</v>
      </c>
      <c r="AC35" s="138">
        <v>0</v>
      </c>
      <c r="AD35" s="143">
        <f t="shared" ref="AD35" si="31">AC35*AD33</f>
        <v>0</v>
      </c>
    </row>
    <row r="36" spans="1:30" ht="21.75">
      <c r="A36" s="49"/>
      <c r="B36" s="35">
        <v>6</v>
      </c>
      <c r="C36" s="23" t="s">
        <v>78</v>
      </c>
      <c r="D36" s="63">
        <f t="shared" si="2"/>
        <v>325720</v>
      </c>
      <c r="E36" s="72">
        <v>0</v>
      </c>
      <c r="F36" s="73">
        <f>E36*F29</f>
        <v>0</v>
      </c>
      <c r="G36" s="58">
        <f t="shared" si="3"/>
        <v>0</v>
      </c>
      <c r="H36" s="72">
        <v>0</v>
      </c>
      <c r="I36" s="58">
        <f t="shared" ref="I36" si="32">H36*I34</f>
        <v>0</v>
      </c>
      <c r="J36" s="98">
        <v>0</v>
      </c>
      <c r="K36" s="58">
        <f t="shared" ref="K36" si="33">J36*K34</f>
        <v>0</v>
      </c>
      <c r="L36" s="72">
        <v>0</v>
      </c>
      <c r="M36" s="58">
        <f t="shared" ref="M36" si="34">L36*M34</f>
        <v>0</v>
      </c>
      <c r="N36" s="80">
        <v>0</v>
      </c>
      <c r="O36" s="35">
        <v>0</v>
      </c>
      <c r="P36" s="72">
        <v>170</v>
      </c>
      <c r="Q36" s="58">
        <f>P36*1916</f>
        <v>325720</v>
      </c>
      <c r="R36" s="72">
        <v>0</v>
      </c>
      <c r="S36" s="58">
        <f t="shared" si="7"/>
        <v>0</v>
      </c>
      <c r="T36" s="145">
        <f t="shared" si="8"/>
        <v>0</v>
      </c>
      <c r="U36" s="138">
        <v>0</v>
      </c>
      <c r="V36" s="143">
        <f t="shared" ref="V36" si="35">U36*V34</f>
        <v>0</v>
      </c>
      <c r="W36" s="138">
        <v>0</v>
      </c>
      <c r="X36" s="143">
        <f t="shared" si="10"/>
        <v>0</v>
      </c>
      <c r="Y36" s="138">
        <v>0</v>
      </c>
      <c r="Z36" s="143">
        <f t="shared" ref="Z36" si="36">Y36*Z34</f>
        <v>0</v>
      </c>
      <c r="AA36" s="138">
        <v>0</v>
      </c>
      <c r="AB36" s="143">
        <f t="shared" ref="AB36" si="37">AA36*AB34</f>
        <v>0</v>
      </c>
      <c r="AC36" s="138">
        <v>0</v>
      </c>
      <c r="AD36" s="143">
        <f t="shared" ref="AD36" si="38">AC36*AD34</f>
        <v>0</v>
      </c>
    </row>
    <row r="37" spans="1:30" ht="23.25" customHeight="1">
      <c r="A37" s="49"/>
      <c r="B37" s="32">
        <v>7</v>
      </c>
      <c r="C37" s="23" t="s">
        <v>79</v>
      </c>
      <c r="D37" s="60">
        <f t="shared" si="2"/>
        <v>0</v>
      </c>
      <c r="E37" s="72">
        <v>0</v>
      </c>
      <c r="F37" s="73">
        <f>E37*F29</f>
        <v>0</v>
      </c>
      <c r="G37" s="58">
        <f t="shared" si="3"/>
        <v>0</v>
      </c>
      <c r="H37" s="72">
        <v>0</v>
      </c>
      <c r="I37" s="58">
        <f t="shared" ref="I37" si="39">H37*I35</f>
        <v>0</v>
      </c>
      <c r="J37" s="98">
        <v>0</v>
      </c>
      <c r="K37" s="58">
        <f t="shared" ref="K37" si="40">J37*K35</f>
        <v>0</v>
      </c>
      <c r="L37" s="72">
        <v>0</v>
      </c>
      <c r="M37" s="58">
        <f t="shared" ref="M37" si="41">L37*M35</f>
        <v>0</v>
      </c>
      <c r="N37" s="104">
        <v>0</v>
      </c>
      <c r="O37" s="255">
        <f>N37*O29</f>
        <v>0</v>
      </c>
      <c r="P37" s="72">
        <v>0</v>
      </c>
      <c r="Q37" s="58">
        <f t="shared" si="6"/>
        <v>0</v>
      </c>
      <c r="R37" s="72">
        <v>0</v>
      </c>
      <c r="S37" s="58">
        <f t="shared" si="7"/>
        <v>0</v>
      </c>
      <c r="T37" s="145">
        <f t="shared" si="8"/>
        <v>0</v>
      </c>
      <c r="U37" s="138">
        <v>0</v>
      </c>
      <c r="V37" s="143">
        <f t="shared" ref="V37" si="42">U37*V35</f>
        <v>0</v>
      </c>
      <c r="W37" s="138">
        <v>0</v>
      </c>
      <c r="X37" s="143">
        <f t="shared" si="10"/>
        <v>0</v>
      </c>
      <c r="Y37" s="138">
        <v>0</v>
      </c>
      <c r="Z37" s="143">
        <f t="shared" ref="Z37" si="43">Y37*Z35</f>
        <v>0</v>
      </c>
      <c r="AA37" s="138">
        <v>0</v>
      </c>
      <c r="AB37" s="143">
        <f t="shared" ref="AB37" si="44">AA37*AB35</f>
        <v>0</v>
      </c>
      <c r="AC37" s="138">
        <v>0</v>
      </c>
      <c r="AD37" s="143">
        <f t="shared" ref="AD37" si="45">AC37*AD35</f>
        <v>0</v>
      </c>
    </row>
    <row r="38" spans="1:30" ht="24.75" customHeight="1">
      <c r="A38" s="49"/>
      <c r="B38" s="35">
        <v>8</v>
      </c>
      <c r="C38" s="23" t="s">
        <v>80</v>
      </c>
      <c r="D38" s="63">
        <f t="shared" si="2"/>
        <v>672384</v>
      </c>
      <c r="E38" s="72">
        <v>102</v>
      </c>
      <c r="F38" s="73">
        <f>E38*2760</f>
        <v>281520</v>
      </c>
      <c r="G38" s="58">
        <f t="shared" si="3"/>
        <v>0</v>
      </c>
      <c r="H38" s="72">
        <v>0</v>
      </c>
      <c r="I38" s="58">
        <f t="shared" ref="I38" si="46">H38*I36</f>
        <v>0</v>
      </c>
      <c r="J38" s="98">
        <v>0</v>
      </c>
      <c r="K38" s="58">
        <f t="shared" ref="K38" si="47">J38*K36</f>
        <v>0</v>
      </c>
      <c r="L38" s="153">
        <v>0</v>
      </c>
      <c r="M38" s="158">
        <f>L38*2236</f>
        <v>0</v>
      </c>
      <c r="N38" s="80">
        <v>0</v>
      </c>
      <c r="O38" s="35">
        <f>N38*O29</f>
        <v>0</v>
      </c>
      <c r="P38" s="72">
        <v>204</v>
      </c>
      <c r="Q38" s="58">
        <f>P38*1916</f>
        <v>390864</v>
      </c>
      <c r="R38" s="72">
        <v>0</v>
      </c>
      <c r="S38" s="58">
        <f t="shared" si="7"/>
        <v>0</v>
      </c>
      <c r="T38" s="145">
        <f t="shared" si="8"/>
        <v>0</v>
      </c>
      <c r="U38" s="138">
        <v>0</v>
      </c>
      <c r="V38" s="143">
        <f t="shared" ref="V38" si="48">U38*V36</f>
        <v>0</v>
      </c>
      <c r="W38" s="138">
        <v>0</v>
      </c>
      <c r="X38" s="143">
        <f t="shared" si="10"/>
        <v>0</v>
      </c>
      <c r="Y38" s="138">
        <v>0</v>
      </c>
      <c r="Z38" s="143">
        <f t="shared" ref="Z38" si="49">Y38*Z36</f>
        <v>0</v>
      </c>
      <c r="AA38" s="138">
        <v>0</v>
      </c>
      <c r="AB38" s="143">
        <f t="shared" ref="AB38" si="50">AA38*AB36</f>
        <v>0</v>
      </c>
      <c r="AC38" s="138">
        <v>0</v>
      </c>
      <c r="AD38" s="143">
        <f t="shared" ref="AD38" si="51">AC38*AD36</f>
        <v>0</v>
      </c>
    </row>
    <row r="39" spans="1:30" ht="22.5" customHeight="1">
      <c r="A39" s="49"/>
      <c r="B39" s="35">
        <v>9</v>
      </c>
      <c r="C39" s="23" t="s">
        <v>136</v>
      </c>
      <c r="D39" s="63">
        <v>0</v>
      </c>
      <c r="E39" s="72">
        <v>0</v>
      </c>
      <c r="F39" s="73">
        <v>0</v>
      </c>
      <c r="G39" s="58">
        <v>0</v>
      </c>
      <c r="H39" s="72">
        <v>0</v>
      </c>
      <c r="I39" s="58">
        <v>0</v>
      </c>
      <c r="J39" s="98">
        <v>0</v>
      </c>
      <c r="K39" s="58">
        <v>0</v>
      </c>
      <c r="L39" s="72">
        <v>0</v>
      </c>
      <c r="M39" s="58">
        <v>0</v>
      </c>
      <c r="N39" s="80">
        <v>0</v>
      </c>
      <c r="O39" s="35">
        <v>0</v>
      </c>
      <c r="P39" s="72">
        <v>0</v>
      </c>
      <c r="Q39" s="58">
        <v>0</v>
      </c>
      <c r="R39" s="72">
        <v>0</v>
      </c>
      <c r="S39" s="58">
        <v>0</v>
      </c>
      <c r="T39" s="145">
        <v>0</v>
      </c>
      <c r="U39" s="214">
        <v>0</v>
      </c>
      <c r="V39" s="143">
        <v>0</v>
      </c>
      <c r="W39" s="214">
        <v>0</v>
      </c>
      <c r="X39" s="143">
        <v>0</v>
      </c>
      <c r="Y39" s="214">
        <v>0</v>
      </c>
      <c r="Z39" s="143">
        <v>0</v>
      </c>
      <c r="AA39" s="214">
        <v>0</v>
      </c>
      <c r="AB39" s="143">
        <v>0</v>
      </c>
      <c r="AC39" s="214">
        <v>0</v>
      </c>
      <c r="AD39" s="143">
        <v>0</v>
      </c>
    </row>
    <row r="40" spans="1:30" ht="24" customHeight="1">
      <c r="A40" s="49"/>
      <c r="B40" s="35">
        <v>10</v>
      </c>
      <c r="C40" s="24" t="s">
        <v>83</v>
      </c>
      <c r="D40" s="63">
        <f>SUM(F40,M40)</f>
        <v>253120</v>
      </c>
      <c r="E40" s="72">
        <v>35</v>
      </c>
      <c r="F40" s="73">
        <f>E40*2760</f>
        <v>96600</v>
      </c>
      <c r="G40" s="58">
        <v>0</v>
      </c>
      <c r="H40" s="72">
        <v>0</v>
      </c>
      <c r="I40" s="58">
        <v>0</v>
      </c>
      <c r="J40" s="98">
        <v>0</v>
      </c>
      <c r="K40" s="58">
        <v>0</v>
      </c>
      <c r="L40" s="72">
        <v>70</v>
      </c>
      <c r="M40" s="58">
        <f>L40*2236</f>
        <v>156520</v>
      </c>
      <c r="N40" s="80">
        <v>0</v>
      </c>
      <c r="O40" s="35">
        <v>0</v>
      </c>
      <c r="P40" s="72">
        <v>0</v>
      </c>
      <c r="Q40" s="58">
        <v>0</v>
      </c>
      <c r="R40" s="72"/>
      <c r="S40" s="58">
        <v>0</v>
      </c>
      <c r="T40" s="145">
        <v>0</v>
      </c>
      <c r="U40" s="214">
        <v>0</v>
      </c>
      <c r="V40" s="143">
        <v>0</v>
      </c>
      <c r="W40" s="214">
        <v>0</v>
      </c>
      <c r="X40" s="143">
        <v>0</v>
      </c>
      <c r="Y40" s="214">
        <v>0</v>
      </c>
      <c r="Z40" s="143">
        <v>0</v>
      </c>
      <c r="AA40" s="214">
        <v>0</v>
      </c>
      <c r="AB40" s="143">
        <v>0</v>
      </c>
      <c r="AC40" s="214">
        <v>0</v>
      </c>
      <c r="AD40" s="143">
        <v>0</v>
      </c>
    </row>
    <row r="41" spans="1:30" ht="22.5" customHeight="1">
      <c r="A41" s="49"/>
      <c r="B41" s="35">
        <v>11</v>
      </c>
      <c r="C41" s="24" t="s">
        <v>82</v>
      </c>
      <c r="D41" s="63">
        <f>F41</f>
        <v>276000</v>
      </c>
      <c r="E41" s="72">
        <v>100</v>
      </c>
      <c r="F41" s="73">
        <f>E41*2760</f>
        <v>276000</v>
      </c>
      <c r="G41" s="58">
        <v>0</v>
      </c>
      <c r="H41" s="72">
        <v>0</v>
      </c>
      <c r="I41" s="58">
        <v>0</v>
      </c>
      <c r="J41" s="98">
        <v>0</v>
      </c>
      <c r="K41" s="58">
        <v>0</v>
      </c>
      <c r="L41" s="72">
        <v>0</v>
      </c>
      <c r="M41" s="58">
        <v>0</v>
      </c>
      <c r="N41" s="80">
        <v>0</v>
      </c>
      <c r="O41" s="35">
        <v>0</v>
      </c>
      <c r="P41" s="72">
        <v>0</v>
      </c>
      <c r="Q41" s="58">
        <v>0</v>
      </c>
      <c r="R41" s="72">
        <v>0</v>
      </c>
      <c r="S41" s="58">
        <v>0</v>
      </c>
      <c r="T41" s="145">
        <v>0</v>
      </c>
      <c r="U41" s="214">
        <v>0</v>
      </c>
      <c r="V41" s="143">
        <v>0</v>
      </c>
      <c r="W41" s="214">
        <v>0</v>
      </c>
      <c r="X41" s="143">
        <v>0</v>
      </c>
      <c r="Y41" s="214">
        <v>0</v>
      </c>
      <c r="Z41" s="143">
        <v>0</v>
      </c>
      <c r="AA41" s="214">
        <v>0</v>
      </c>
      <c r="AB41" s="143">
        <v>0</v>
      </c>
      <c r="AC41" s="214">
        <v>0</v>
      </c>
      <c r="AD41" s="143">
        <v>0</v>
      </c>
    </row>
    <row r="42" spans="1:30" ht="24" customHeight="1">
      <c r="A42" s="49"/>
      <c r="B42" s="35">
        <v>12</v>
      </c>
      <c r="C42" s="23" t="s">
        <v>143</v>
      </c>
      <c r="D42" s="63">
        <f t="shared" si="2"/>
        <v>0</v>
      </c>
      <c r="E42" s="72">
        <v>0</v>
      </c>
      <c r="F42" s="73">
        <f>E42*F29</f>
        <v>0</v>
      </c>
      <c r="G42" s="58">
        <f>F42*G37</f>
        <v>0</v>
      </c>
      <c r="H42" s="72">
        <v>0</v>
      </c>
      <c r="I42" s="58">
        <f t="shared" ref="I42" si="52">H42*I37</f>
        <v>0</v>
      </c>
      <c r="J42" s="98">
        <v>0</v>
      </c>
      <c r="K42" s="58">
        <f t="shared" ref="K42" si="53">J42*K37</f>
        <v>0</v>
      </c>
      <c r="L42" s="72">
        <v>0</v>
      </c>
      <c r="M42" s="58">
        <f t="shared" ref="M42" si="54">L42*M37</f>
        <v>0</v>
      </c>
      <c r="N42" s="80">
        <v>0</v>
      </c>
      <c r="O42" s="35">
        <f>N42*O29</f>
        <v>0</v>
      </c>
      <c r="P42" s="72">
        <v>0</v>
      </c>
      <c r="Q42" s="58">
        <f>P42*Q37</f>
        <v>0</v>
      </c>
      <c r="R42" s="72">
        <v>0</v>
      </c>
      <c r="S42" s="58">
        <f>R42*S37</f>
        <v>0</v>
      </c>
      <c r="T42" s="145">
        <f t="shared" si="8"/>
        <v>0</v>
      </c>
      <c r="U42" s="138">
        <v>0</v>
      </c>
      <c r="V42" s="143">
        <f t="shared" ref="V42" si="55">U42*V37</f>
        <v>0</v>
      </c>
      <c r="W42" s="138">
        <v>0</v>
      </c>
      <c r="X42" s="143">
        <f>W42*X37</f>
        <v>0</v>
      </c>
      <c r="Y42" s="138">
        <v>0</v>
      </c>
      <c r="Z42" s="143">
        <f t="shared" ref="Z42" si="56">Y42*Z37</f>
        <v>0</v>
      </c>
      <c r="AA42" s="138">
        <v>0</v>
      </c>
      <c r="AB42" s="143">
        <f t="shared" ref="AB42" si="57">AA42*AB37</f>
        <v>0</v>
      </c>
      <c r="AC42" s="138">
        <v>0</v>
      </c>
      <c r="AD42" s="143">
        <f t="shared" ref="AD42" si="58">AC42*AD37</f>
        <v>0</v>
      </c>
    </row>
    <row r="43" spans="1:30" ht="30.75" customHeight="1">
      <c r="A43" s="49"/>
      <c r="B43" s="349" t="s">
        <v>60</v>
      </c>
      <c r="C43" s="343"/>
      <c r="D43" s="109">
        <f>D31+D32+D33+D34+D35+D36+D37+D38+D42</f>
        <v>4722888</v>
      </c>
      <c r="E43" s="110">
        <f>E31+E32+E33+E34+E35+E36+E37+E38+E42</f>
        <v>322</v>
      </c>
      <c r="F43" s="107">
        <f>F31+F32+F33+F34+F35+F36+F37+F38+F42</f>
        <v>888720</v>
      </c>
      <c r="G43" s="77">
        <f>F43*G38</f>
        <v>0</v>
      </c>
      <c r="H43" s="110">
        <v>0</v>
      </c>
      <c r="I43" s="77">
        <f t="shared" ref="I43" si="59">H43*I38</f>
        <v>0</v>
      </c>
      <c r="J43" s="105">
        <v>0</v>
      </c>
      <c r="K43" s="77">
        <f t="shared" ref="K43" si="60">J43*K38</f>
        <v>0</v>
      </c>
      <c r="L43" s="110">
        <v>0</v>
      </c>
      <c r="M43" s="77">
        <f t="shared" ref="M43" si="61">L43*M38</f>
        <v>0</v>
      </c>
      <c r="N43" s="108">
        <f>N31+N32+N33+N34+N35+N36+N37+N38+N42</f>
        <v>0</v>
      </c>
      <c r="O43" s="111">
        <f>O31+O32+O33+O34+O35+O36+O37+O38+O42</f>
        <v>0</v>
      </c>
      <c r="P43" s="110">
        <v>0</v>
      </c>
      <c r="Q43" s="77">
        <f>P43*Q38</f>
        <v>0</v>
      </c>
      <c r="R43" s="110">
        <v>0</v>
      </c>
      <c r="S43" s="77">
        <f>R43*S38</f>
        <v>0</v>
      </c>
      <c r="T43" s="144">
        <f>S43*T38</f>
        <v>0</v>
      </c>
      <c r="U43" s="146">
        <v>0</v>
      </c>
      <c r="V43" s="144">
        <f t="shared" ref="V43" si="62">U43*V38</f>
        <v>0</v>
      </c>
      <c r="W43" s="146">
        <v>0</v>
      </c>
      <c r="X43" s="144">
        <f>W43*X38</f>
        <v>0</v>
      </c>
      <c r="Y43" s="146">
        <v>0</v>
      </c>
      <c r="Z43" s="144">
        <f t="shared" ref="Z43" si="63">Y43*Z38</f>
        <v>0</v>
      </c>
      <c r="AA43" s="146">
        <v>0</v>
      </c>
      <c r="AB43" s="144">
        <f t="shared" ref="AB43" si="64">AA43*AB38</f>
        <v>0</v>
      </c>
      <c r="AC43" s="146">
        <v>0</v>
      </c>
      <c r="AD43" s="144">
        <f t="shared" ref="AD43" si="65">AC43*AD38</f>
        <v>0</v>
      </c>
    </row>
    <row r="44" spans="1:30" ht="9.75" customHeight="1">
      <c r="A44" s="49"/>
      <c r="B44" s="320" t="s">
        <v>28</v>
      </c>
      <c r="C44" s="337" t="s">
        <v>41</v>
      </c>
      <c r="D44" s="337" t="s">
        <v>46</v>
      </c>
      <c r="E44" s="346" t="s">
        <v>51</v>
      </c>
      <c r="F44" s="347"/>
      <c r="G44" s="347"/>
      <c r="H44" s="347"/>
      <c r="I44" s="347"/>
      <c r="J44" s="347"/>
      <c r="K44" s="347"/>
      <c r="L44" s="347"/>
      <c r="M44" s="347"/>
      <c r="N44" s="347"/>
      <c r="O44" s="347"/>
      <c r="P44" s="347"/>
      <c r="Q44" s="347"/>
      <c r="R44" s="347"/>
      <c r="S44" s="348"/>
      <c r="T44" s="346" t="s">
        <v>51</v>
      </c>
      <c r="U44" s="347"/>
      <c r="V44" s="347"/>
      <c r="W44" s="347"/>
      <c r="X44" s="347"/>
      <c r="Y44" s="347"/>
      <c r="Z44" s="347"/>
      <c r="AA44" s="347"/>
      <c r="AB44" s="347"/>
      <c r="AC44" s="347"/>
      <c r="AD44" s="348"/>
    </row>
    <row r="45" spans="1:30" ht="38.25" customHeight="1">
      <c r="A45" s="49"/>
      <c r="B45" s="368"/>
      <c r="C45" s="361"/>
      <c r="D45" s="335"/>
      <c r="E45" s="326" t="s">
        <v>105</v>
      </c>
      <c r="F45" s="338"/>
      <c r="G45" s="320" t="s">
        <v>53</v>
      </c>
      <c r="H45" s="330" t="s">
        <v>45</v>
      </c>
      <c r="I45" s="331"/>
      <c r="J45" s="331"/>
      <c r="K45" s="332"/>
      <c r="L45" s="326" t="s">
        <v>101</v>
      </c>
      <c r="M45" s="338"/>
      <c r="N45" s="326" t="s">
        <v>102</v>
      </c>
      <c r="O45" s="338"/>
      <c r="P45" s="326" t="s">
        <v>103</v>
      </c>
      <c r="Q45" s="338"/>
      <c r="R45" s="326" t="s">
        <v>104</v>
      </c>
      <c r="S45" s="338"/>
      <c r="T45" s="320" t="s">
        <v>50</v>
      </c>
      <c r="U45" s="326" t="s">
        <v>54</v>
      </c>
      <c r="V45" s="338"/>
      <c r="W45" s="326" t="s">
        <v>55</v>
      </c>
      <c r="X45" s="338"/>
      <c r="Y45" s="326" t="s">
        <v>56</v>
      </c>
      <c r="Z45" s="338"/>
      <c r="AA45" s="326" t="s">
        <v>57</v>
      </c>
      <c r="AB45" s="338"/>
      <c r="AC45" s="326" t="s">
        <v>58</v>
      </c>
      <c r="AD45" s="338"/>
    </row>
    <row r="46" spans="1:30" ht="30" customHeight="1">
      <c r="A46" s="49"/>
      <c r="B46" s="368"/>
      <c r="C46" s="361"/>
      <c r="D46" s="336"/>
      <c r="E46" s="339"/>
      <c r="F46" s="340"/>
      <c r="G46" s="345"/>
      <c r="H46" s="346" t="s">
        <v>43</v>
      </c>
      <c r="I46" s="348"/>
      <c r="J46" s="346" t="s">
        <v>44</v>
      </c>
      <c r="K46" s="348"/>
      <c r="L46" s="339"/>
      <c r="M46" s="340"/>
      <c r="N46" s="339"/>
      <c r="O46" s="340"/>
      <c r="P46" s="339"/>
      <c r="Q46" s="340"/>
      <c r="R46" s="339"/>
      <c r="S46" s="367"/>
      <c r="T46" s="345"/>
      <c r="U46" s="339"/>
      <c r="V46" s="340"/>
      <c r="W46" s="339"/>
      <c r="X46" s="340"/>
      <c r="Y46" s="339"/>
      <c r="Z46" s="340"/>
      <c r="AA46" s="339"/>
      <c r="AB46" s="340"/>
      <c r="AC46" s="339"/>
      <c r="AD46" s="340"/>
    </row>
    <row r="47" spans="1:30" ht="12.75" customHeight="1">
      <c r="A47" s="49"/>
      <c r="B47" s="321"/>
      <c r="C47" s="360"/>
      <c r="D47" s="90" t="s">
        <v>16</v>
      </c>
      <c r="E47" s="35" t="s">
        <v>42</v>
      </c>
      <c r="F47" s="53" t="s">
        <v>16</v>
      </c>
      <c r="G47" s="35" t="s">
        <v>16</v>
      </c>
      <c r="H47" s="35" t="s">
        <v>42</v>
      </c>
      <c r="I47" s="53" t="s">
        <v>16</v>
      </c>
      <c r="J47" s="35" t="s">
        <v>37</v>
      </c>
      <c r="K47" s="35" t="s">
        <v>16</v>
      </c>
      <c r="L47" s="35" t="s">
        <v>42</v>
      </c>
      <c r="M47" s="34" t="s">
        <v>16</v>
      </c>
      <c r="N47" s="35" t="s">
        <v>42</v>
      </c>
      <c r="O47" s="34" t="s">
        <v>16</v>
      </c>
      <c r="P47" s="35" t="s">
        <v>42</v>
      </c>
      <c r="Q47" s="34" t="s">
        <v>16</v>
      </c>
      <c r="R47" s="35" t="s">
        <v>42</v>
      </c>
      <c r="S47" s="35" t="s">
        <v>16</v>
      </c>
      <c r="T47" s="35" t="s">
        <v>16</v>
      </c>
      <c r="U47" s="55" t="s">
        <v>37</v>
      </c>
      <c r="V47" s="91" t="s">
        <v>16</v>
      </c>
      <c r="W47" s="35" t="s">
        <v>37</v>
      </c>
      <c r="X47" s="53" t="s">
        <v>16</v>
      </c>
      <c r="Y47" s="35" t="s">
        <v>37</v>
      </c>
      <c r="Z47" s="53" t="s">
        <v>16</v>
      </c>
      <c r="AA47" s="35" t="s">
        <v>37</v>
      </c>
      <c r="AB47" s="53" t="s">
        <v>16</v>
      </c>
      <c r="AC47" s="35" t="s">
        <v>37</v>
      </c>
      <c r="AD47" s="53" t="s">
        <v>16</v>
      </c>
    </row>
    <row r="48" spans="1:30">
      <c r="A48" s="49"/>
      <c r="B48" s="28">
        <v>1</v>
      </c>
      <c r="C48" s="28">
        <v>2</v>
      </c>
      <c r="D48" s="33">
        <v>3</v>
      </c>
      <c r="E48" s="33">
        <v>4</v>
      </c>
      <c r="F48" s="34">
        <v>5</v>
      </c>
      <c r="G48" s="33">
        <v>6</v>
      </c>
      <c r="H48" s="33">
        <v>7</v>
      </c>
      <c r="I48" s="34">
        <v>8</v>
      </c>
      <c r="J48" s="35">
        <v>9</v>
      </c>
      <c r="K48" s="34">
        <v>10</v>
      </c>
      <c r="L48" s="33">
        <v>11</v>
      </c>
      <c r="M48" s="34">
        <v>12</v>
      </c>
      <c r="N48" s="35">
        <v>13</v>
      </c>
      <c r="O48" s="34">
        <v>14</v>
      </c>
      <c r="P48" s="33">
        <v>15</v>
      </c>
      <c r="Q48" s="34">
        <v>16</v>
      </c>
      <c r="R48" s="33">
        <v>17</v>
      </c>
      <c r="S48" s="34">
        <v>18</v>
      </c>
      <c r="T48" s="33">
        <v>19</v>
      </c>
      <c r="U48" s="35">
        <v>20</v>
      </c>
      <c r="V48" s="53">
        <v>21</v>
      </c>
      <c r="W48" s="35">
        <v>22</v>
      </c>
      <c r="X48" s="53">
        <v>23</v>
      </c>
      <c r="Y48" s="35">
        <v>24</v>
      </c>
      <c r="Z48" s="53">
        <v>25</v>
      </c>
      <c r="AA48" s="35">
        <v>26</v>
      </c>
      <c r="AB48" s="53">
        <v>27</v>
      </c>
      <c r="AC48" s="35">
        <v>28</v>
      </c>
      <c r="AD48" s="53">
        <v>29</v>
      </c>
    </row>
    <row r="49" spans="1:30" ht="10.5" customHeight="1">
      <c r="A49" s="49"/>
      <c r="B49" s="341" t="s">
        <v>135</v>
      </c>
      <c r="C49" s="343"/>
      <c r="D49" s="35"/>
      <c r="E49" s="35"/>
      <c r="F49" s="92"/>
      <c r="G49" s="93"/>
      <c r="H49" s="92"/>
      <c r="I49" s="93"/>
      <c r="J49" s="92"/>
      <c r="K49" s="93"/>
      <c r="L49" s="92"/>
      <c r="M49" s="93"/>
      <c r="N49" s="92"/>
      <c r="O49" s="120"/>
      <c r="P49" s="52"/>
      <c r="Q49" s="121"/>
      <c r="R49" s="52"/>
      <c r="S49" s="120"/>
      <c r="T49" s="52"/>
      <c r="U49" s="121"/>
      <c r="V49" s="86"/>
      <c r="W49" s="55"/>
      <c r="X49" s="86"/>
      <c r="Y49" s="55"/>
      <c r="Z49" s="86"/>
      <c r="AA49" s="55"/>
      <c r="AB49" s="86"/>
      <c r="AC49" s="55"/>
      <c r="AD49" s="94"/>
    </row>
    <row r="50" spans="1:30" ht="22.5" customHeight="1">
      <c r="A50" s="49"/>
      <c r="B50" s="349" t="s">
        <v>59</v>
      </c>
      <c r="C50" s="343"/>
      <c r="D50" s="35"/>
      <c r="E50" s="35"/>
      <c r="F50" s="51"/>
      <c r="G50" s="35"/>
      <c r="H50" s="51"/>
      <c r="I50" s="35"/>
      <c r="J50" s="51"/>
      <c r="K50" s="35"/>
      <c r="L50" s="51"/>
      <c r="M50" s="35"/>
      <c r="N50" s="51"/>
      <c r="O50" s="35"/>
      <c r="P50" s="51"/>
      <c r="Q50" s="35"/>
      <c r="R50" s="51"/>
      <c r="S50" s="35"/>
      <c r="T50" s="51"/>
      <c r="U50" s="35"/>
      <c r="V50" s="51"/>
      <c r="W50" s="35"/>
      <c r="X50" s="51"/>
      <c r="Y50" s="35"/>
      <c r="Z50" s="51"/>
      <c r="AA50" s="35"/>
      <c r="AB50" s="95"/>
      <c r="AC50" s="35"/>
      <c r="AD50" s="53"/>
    </row>
    <row r="51" spans="1:30" ht="21" customHeight="1">
      <c r="A51" s="49"/>
      <c r="B51" s="33">
        <v>1</v>
      </c>
      <c r="C51" s="23" t="s">
        <v>71</v>
      </c>
      <c r="D51" s="71">
        <f>F51+G51+M51+O51+Q51+S51</f>
        <v>865400</v>
      </c>
      <c r="E51" s="72">
        <v>140</v>
      </c>
      <c r="F51" s="112">
        <f>E51*2760</f>
        <v>386400</v>
      </c>
      <c r="G51" s="58">
        <f t="shared" ref="G51:I61" si="66">F51*G49</f>
        <v>0</v>
      </c>
      <c r="H51" s="59">
        <v>0</v>
      </c>
      <c r="I51" s="58">
        <f t="shared" si="66"/>
        <v>0</v>
      </c>
      <c r="J51" s="95">
        <v>0</v>
      </c>
      <c r="K51" s="58">
        <v>0</v>
      </c>
      <c r="L51" s="59">
        <v>0</v>
      </c>
      <c r="M51" s="74">
        <f t="shared" ref="M51" si="67">L51*M49</f>
        <v>0</v>
      </c>
      <c r="N51" s="81">
        <v>0</v>
      </c>
      <c r="O51" s="33">
        <v>0</v>
      </c>
      <c r="P51" s="59">
        <v>250</v>
      </c>
      <c r="Q51" s="73">
        <f>P51*1916</f>
        <v>479000</v>
      </c>
      <c r="R51" s="59">
        <v>0</v>
      </c>
      <c r="S51" s="73">
        <f>R51*S49</f>
        <v>0</v>
      </c>
      <c r="T51" s="147">
        <f>V51+X51+Z51+AB51+AD51</f>
        <v>0</v>
      </c>
      <c r="U51" s="95">
        <v>0</v>
      </c>
      <c r="V51" s="73">
        <f t="shared" ref="V51:V61" si="68">U51*V49</f>
        <v>0</v>
      </c>
      <c r="W51" s="95">
        <v>0</v>
      </c>
      <c r="X51" s="73">
        <f t="shared" ref="X51:Z61" si="69">W51*X49</f>
        <v>0</v>
      </c>
      <c r="Y51" s="95">
        <v>0</v>
      </c>
      <c r="Z51" s="73">
        <f t="shared" si="69"/>
        <v>0</v>
      </c>
      <c r="AA51" s="95">
        <v>0</v>
      </c>
      <c r="AB51" s="73">
        <f t="shared" ref="AB51:AD61" si="70">AA51*AB49</f>
        <v>0</v>
      </c>
      <c r="AC51" s="95">
        <v>0</v>
      </c>
      <c r="AD51" s="73">
        <f t="shared" si="70"/>
        <v>0</v>
      </c>
    </row>
    <row r="52" spans="1:30" ht="21.75">
      <c r="A52" s="49"/>
      <c r="B52" s="35">
        <v>2</v>
      </c>
      <c r="C52" s="23" t="s">
        <v>72</v>
      </c>
      <c r="D52" s="71">
        <f t="shared" ref="D52:D61" si="71">F52+G52+M52+O52+Q52+S52</f>
        <v>849520</v>
      </c>
      <c r="E52" s="59">
        <v>0</v>
      </c>
      <c r="F52" s="51">
        <v>0</v>
      </c>
      <c r="G52" s="73">
        <f t="shared" si="66"/>
        <v>0</v>
      </c>
      <c r="H52" s="72">
        <v>0</v>
      </c>
      <c r="I52" s="73">
        <f t="shared" si="66"/>
        <v>0</v>
      </c>
      <c r="J52" s="113">
        <v>0</v>
      </c>
      <c r="K52" s="58">
        <v>0</v>
      </c>
      <c r="L52" s="72">
        <v>140</v>
      </c>
      <c r="M52" s="114">
        <f>L52*2236</f>
        <v>313040</v>
      </c>
      <c r="N52" s="80">
        <v>0</v>
      </c>
      <c r="O52" s="35">
        <v>0</v>
      </c>
      <c r="P52" s="59">
        <v>280</v>
      </c>
      <c r="Q52" s="58">
        <f>P52*1916</f>
        <v>536480</v>
      </c>
      <c r="R52" s="80">
        <v>0</v>
      </c>
      <c r="S52" s="35">
        <v>0</v>
      </c>
      <c r="T52" s="147">
        <f t="shared" ref="T52:T61" si="72">V52+X52+Z52+AB52+AD52</f>
        <v>0</v>
      </c>
      <c r="U52" s="95">
        <v>0</v>
      </c>
      <c r="V52" s="73">
        <f t="shared" si="68"/>
        <v>0</v>
      </c>
      <c r="W52" s="95">
        <v>0</v>
      </c>
      <c r="X52" s="73">
        <f t="shared" ref="X52" si="73">W52*X50</f>
        <v>0</v>
      </c>
      <c r="Y52" s="95">
        <v>0</v>
      </c>
      <c r="Z52" s="73">
        <f t="shared" si="69"/>
        <v>0</v>
      </c>
      <c r="AA52" s="95">
        <v>0</v>
      </c>
      <c r="AB52" s="73">
        <f t="shared" si="70"/>
        <v>0</v>
      </c>
      <c r="AC52" s="95">
        <v>0</v>
      </c>
      <c r="AD52" s="73">
        <f t="shared" si="70"/>
        <v>0</v>
      </c>
    </row>
    <row r="53" spans="1:30" ht="21.75">
      <c r="A53" s="49"/>
      <c r="B53" s="33">
        <v>3</v>
      </c>
      <c r="C53" s="23" t="s">
        <v>73</v>
      </c>
      <c r="D53" s="71">
        <f t="shared" si="71"/>
        <v>421520</v>
      </c>
      <c r="E53" s="72">
        <v>0</v>
      </c>
      <c r="F53" s="98">
        <v>0</v>
      </c>
      <c r="G53" s="73">
        <f t="shared" si="66"/>
        <v>0</v>
      </c>
      <c r="H53" s="72">
        <v>0</v>
      </c>
      <c r="I53" s="73">
        <f t="shared" si="66"/>
        <v>0</v>
      </c>
      <c r="J53" s="113">
        <v>0</v>
      </c>
      <c r="K53" s="58">
        <v>0</v>
      </c>
      <c r="L53" s="72">
        <v>0</v>
      </c>
      <c r="M53" s="114">
        <f t="shared" ref="M53" si="74">L53*M51</f>
        <v>0</v>
      </c>
      <c r="N53" s="81">
        <v>0</v>
      </c>
      <c r="O53" s="33">
        <v>0</v>
      </c>
      <c r="P53" s="59">
        <v>220</v>
      </c>
      <c r="Q53" s="33">
        <f>P53*1916</f>
        <v>421520</v>
      </c>
      <c r="R53" s="81">
        <v>0</v>
      </c>
      <c r="S53" s="73">
        <f>R53*S49</f>
        <v>0</v>
      </c>
      <c r="T53" s="147">
        <f t="shared" si="72"/>
        <v>0</v>
      </c>
      <c r="U53" s="95">
        <v>0</v>
      </c>
      <c r="V53" s="73">
        <f t="shared" si="68"/>
        <v>0</v>
      </c>
      <c r="W53" s="95">
        <v>0</v>
      </c>
      <c r="X53" s="73">
        <f t="shared" ref="X53" si="75">W53*X51</f>
        <v>0</v>
      </c>
      <c r="Y53" s="95">
        <v>0</v>
      </c>
      <c r="Z53" s="73">
        <f t="shared" si="69"/>
        <v>0</v>
      </c>
      <c r="AA53" s="95">
        <v>0</v>
      </c>
      <c r="AB53" s="73">
        <f t="shared" si="70"/>
        <v>0</v>
      </c>
      <c r="AC53" s="95">
        <v>0</v>
      </c>
      <c r="AD53" s="73">
        <f t="shared" si="70"/>
        <v>0</v>
      </c>
    </row>
    <row r="54" spans="1:30" s="163" customFormat="1" ht="21.75">
      <c r="A54" s="150"/>
      <c r="B54" s="151">
        <v>4</v>
      </c>
      <c r="C54" s="23" t="s">
        <v>74</v>
      </c>
      <c r="D54" s="71">
        <f t="shared" si="71"/>
        <v>872288</v>
      </c>
      <c r="E54" s="153">
        <v>130</v>
      </c>
      <c r="F54" s="154">
        <f>E54*2760</f>
        <v>358800</v>
      </c>
      <c r="G54" s="155">
        <f t="shared" si="66"/>
        <v>0</v>
      </c>
      <c r="H54" s="153">
        <v>0</v>
      </c>
      <c r="I54" s="156">
        <f>O53*H54</f>
        <v>0</v>
      </c>
      <c r="J54" s="157">
        <v>0</v>
      </c>
      <c r="K54" s="158">
        <v>0</v>
      </c>
      <c r="L54" s="153">
        <v>0</v>
      </c>
      <c r="M54" s="159">
        <f t="shared" ref="M54" si="76">L54*M52</f>
        <v>0</v>
      </c>
      <c r="N54" s="160">
        <v>0</v>
      </c>
      <c r="O54" s="151">
        <v>0</v>
      </c>
      <c r="P54" s="161">
        <v>268</v>
      </c>
      <c r="Q54" s="152">
        <f>P54*1916</f>
        <v>513488</v>
      </c>
      <c r="R54" s="160">
        <v>0</v>
      </c>
      <c r="S54" s="151">
        <v>0</v>
      </c>
      <c r="T54" s="147">
        <f t="shared" si="72"/>
        <v>0</v>
      </c>
      <c r="U54" s="162">
        <v>0</v>
      </c>
      <c r="V54" s="155">
        <f t="shared" si="68"/>
        <v>0</v>
      </c>
      <c r="W54" s="162">
        <v>0</v>
      </c>
      <c r="X54" s="155">
        <f t="shared" ref="X54" si="77">W54*X52</f>
        <v>0</v>
      </c>
      <c r="Y54" s="162">
        <v>0</v>
      </c>
      <c r="Z54" s="155">
        <f t="shared" si="69"/>
        <v>0</v>
      </c>
      <c r="AA54" s="162">
        <v>0</v>
      </c>
      <c r="AB54" s="155">
        <f t="shared" si="70"/>
        <v>0</v>
      </c>
      <c r="AC54" s="162">
        <v>0</v>
      </c>
      <c r="AD54" s="155">
        <f t="shared" si="70"/>
        <v>0</v>
      </c>
    </row>
    <row r="55" spans="1:30" s="175" customFormat="1" ht="21.75">
      <c r="A55" s="164"/>
      <c r="B55" s="165">
        <v>5</v>
      </c>
      <c r="C55" s="23" t="s">
        <v>76</v>
      </c>
      <c r="D55" s="71">
        <f t="shared" si="71"/>
        <v>395520</v>
      </c>
      <c r="E55" s="167">
        <v>60</v>
      </c>
      <c r="F55" s="168">
        <f>E55*2760</f>
        <v>165600</v>
      </c>
      <c r="G55" s="169">
        <f t="shared" si="66"/>
        <v>0</v>
      </c>
      <c r="H55" s="167">
        <v>0</v>
      </c>
      <c r="I55" s="169">
        <f t="shared" si="66"/>
        <v>0</v>
      </c>
      <c r="J55" s="170">
        <v>0</v>
      </c>
      <c r="K55" s="166">
        <v>0</v>
      </c>
      <c r="L55" s="167">
        <v>0</v>
      </c>
      <c r="M55" s="171">
        <f t="shared" ref="M55" si="78">L55*M53</f>
        <v>0</v>
      </c>
      <c r="N55" s="172">
        <v>0</v>
      </c>
      <c r="O55" s="165">
        <v>0</v>
      </c>
      <c r="P55" s="173">
        <v>120</v>
      </c>
      <c r="Q55" s="166">
        <f>P55*1916</f>
        <v>229920</v>
      </c>
      <c r="R55" s="172">
        <v>0</v>
      </c>
      <c r="S55" s="165">
        <v>0</v>
      </c>
      <c r="T55" s="147">
        <f t="shared" si="72"/>
        <v>0</v>
      </c>
      <c r="U55" s="174">
        <v>0</v>
      </c>
      <c r="V55" s="169">
        <f t="shared" si="68"/>
        <v>0</v>
      </c>
      <c r="W55" s="174">
        <v>0</v>
      </c>
      <c r="X55" s="169">
        <f t="shared" ref="X55" si="79">W55*X53</f>
        <v>0</v>
      </c>
      <c r="Y55" s="174">
        <v>0</v>
      </c>
      <c r="Z55" s="169">
        <f t="shared" si="69"/>
        <v>0</v>
      </c>
      <c r="AA55" s="174">
        <v>0</v>
      </c>
      <c r="AB55" s="169">
        <f t="shared" si="70"/>
        <v>0</v>
      </c>
      <c r="AC55" s="174">
        <v>0</v>
      </c>
      <c r="AD55" s="169">
        <f t="shared" si="70"/>
        <v>0</v>
      </c>
    </row>
    <row r="56" spans="1:30" s="184" customFormat="1" ht="21.75">
      <c r="A56" s="176"/>
      <c r="B56" s="116">
        <v>6</v>
      </c>
      <c r="C56" s="23" t="s">
        <v>77</v>
      </c>
      <c r="D56" s="71">
        <f t="shared" si="71"/>
        <v>0</v>
      </c>
      <c r="E56" s="177">
        <v>0</v>
      </c>
      <c r="F56" s="178">
        <f>E56*F49</f>
        <v>0</v>
      </c>
      <c r="G56" s="179">
        <f t="shared" si="66"/>
        <v>0</v>
      </c>
      <c r="H56" s="177">
        <v>0</v>
      </c>
      <c r="I56" s="179">
        <f t="shared" si="66"/>
        <v>0</v>
      </c>
      <c r="J56" s="180">
        <v>0</v>
      </c>
      <c r="K56" s="99">
        <v>0</v>
      </c>
      <c r="L56" s="177">
        <v>0</v>
      </c>
      <c r="M56" s="181">
        <f t="shared" ref="M56" si="80">L56*M54</f>
        <v>0</v>
      </c>
      <c r="N56" s="115">
        <v>0</v>
      </c>
      <c r="O56" s="116">
        <v>0</v>
      </c>
      <c r="P56" s="182">
        <v>0</v>
      </c>
      <c r="Q56" s="99">
        <f>P56*Q49</f>
        <v>0</v>
      </c>
      <c r="R56" s="115">
        <v>0</v>
      </c>
      <c r="S56" s="116">
        <v>0</v>
      </c>
      <c r="T56" s="147">
        <f t="shared" si="72"/>
        <v>0</v>
      </c>
      <c r="U56" s="183">
        <v>0</v>
      </c>
      <c r="V56" s="179">
        <f t="shared" si="68"/>
        <v>0</v>
      </c>
      <c r="W56" s="183">
        <v>0</v>
      </c>
      <c r="X56" s="179">
        <f t="shared" ref="X56" si="81">W56*X54</f>
        <v>0</v>
      </c>
      <c r="Y56" s="183">
        <v>0</v>
      </c>
      <c r="Z56" s="179">
        <f t="shared" si="69"/>
        <v>0</v>
      </c>
      <c r="AA56" s="183">
        <v>0</v>
      </c>
      <c r="AB56" s="179">
        <f t="shared" si="70"/>
        <v>0</v>
      </c>
      <c r="AC56" s="183">
        <v>0</v>
      </c>
      <c r="AD56" s="179">
        <f t="shared" si="70"/>
        <v>0</v>
      </c>
    </row>
    <row r="57" spans="1:30" s="184" customFormat="1" ht="21.75">
      <c r="A57" s="176"/>
      <c r="B57" s="185">
        <v>7</v>
      </c>
      <c r="C57" s="23" t="s">
        <v>78</v>
      </c>
      <c r="D57" s="71">
        <f t="shared" si="71"/>
        <v>0</v>
      </c>
      <c r="E57" s="177">
        <v>0</v>
      </c>
      <c r="F57" s="178">
        <f>E57*F49</f>
        <v>0</v>
      </c>
      <c r="G57" s="179">
        <f t="shared" si="66"/>
        <v>0</v>
      </c>
      <c r="H57" s="177">
        <v>0</v>
      </c>
      <c r="I57" s="179">
        <f t="shared" si="66"/>
        <v>0</v>
      </c>
      <c r="J57" s="180">
        <v>0</v>
      </c>
      <c r="K57" s="99">
        <v>0</v>
      </c>
      <c r="L57" s="177">
        <v>0</v>
      </c>
      <c r="M57" s="181">
        <f t="shared" ref="M57" si="82">L57*M55</f>
        <v>0</v>
      </c>
      <c r="N57" s="104">
        <v>0</v>
      </c>
      <c r="O57" s="185">
        <v>0</v>
      </c>
      <c r="P57" s="182">
        <v>0</v>
      </c>
      <c r="Q57" s="186">
        <f>P57*Q49</f>
        <v>0</v>
      </c>
      <c r="R57" s="104">
        <v>0</v>
      </c>
      <c r="S57" s="185">
        <v>0</v>
      </c>
      <c r="T57" s="147">
        <f t="shared" si="72"/>
        <v>0</v>
      </c>
      <c r="U57" s="183">
        <v>0</v>
      </c>
      <c r="V57" s="179">
        <f t="shared" si="68"/>
        <v>0</v>
      </c>
      <c r="W57" s="183">
        <v>0</v>
      </c>
      <c r="X57" s="179">
        <f t="shared" ref="X57" si="83">W57*X55</f>
        <v>0</v>
      </c>
      <c r="Y57" s="183">
        <v>0</v>
      </c>
      <c r="Z57" s="179">
        <f t="shared" si="69"/>
        <v>0</v>
      </c>
      <c r="AA57" s="183">
        <v>0</v>
      </c>
      <c r="AB57" s="179">
        <f t="shared" si="70"/>
        <v>0</v>
      </c>
      <c r="AC57" s="183">
        <v>0</v>
      </c>
      <c r="AD57" s="179">
        <f t="shared" si="70"/>
        <v>0</v>
      </c>
    </row>
    <row r="58" spans="1:30" s="184" customFormat="1" ht="21.75">
      <c r="A58" s="176"/>
      <c r="B58" s="116">
        <v>8</v>
      </c>
      <c r="C58" s="24" t="s">
        <v>81</v>
      </c>
      <c r="D58" s="71">
        <f t="shared" si="71"/>
        <v>167700</v>
      </c>
      <c r="E58" s="182">
        <v>0</v>
      </c>
      <c r="F58" s="187">
        <f>E58*F49</f>
        <v>0</v>
      </c>
      <c r="G58" s="99">
        <f t="shared" si="66"/>
        <v>0</v>
      </c>
      <c r="H58" s="182">
        <v>0</v>
      </c>
      <c r="I58" s="99">
        <f t="shared" si="66"/>
        <v>0</v>
      </c>
      <c r="J58" s="183">
        <v>0</v>
      </c>
      <c r="K58" s="99">
        <v>0</v>
      </c>
      <c r="L58" s="182">
        <v>75</v>
      </c>
      <c r="M58" s="188">
        <f>L58*2236</f>
        <v>167700</v>
      </c>
      <c r="N58" s="115">
        <v>0</v>
      </c>
      <c r="O58" s="116">
        <v>0</v>
      </c>
      <c r="P58" s="182">
        <v>0</v>
      </c>
      <c r="Q58" s="99">
        <f>P58*Q49</f>
        <v>0</v>
      </c>
      <c r="R58" s="115">
        <v>0</v>
      </c>
      <c r="S58" s="116">
        <v>0</v>
      </c>
      <c r="T58" s="147">
        <f t="shared" si="72"/>
        <v>0</v>
      </c>
      <c r="U58" s="183">
        <v>0</v>
      </c>
      <c r="V58" s="99">
        <f t="shared" si="68"/>
        <v>0</v>
      </c>
      <c r="W58" s="183">
        <v>0</v>
      </c>
      <c r="X58" s="99">
        <f t="shared" ref="X58" si="84">W58*X56</f>
        <v>0</v>
      </c>
      <c r="Y58" s="183">
        <v>0</v>
      </c>
      <c r="Z58" s="99">
        <f t="shared" si="69"/>
        <v>0</v>
      </c>
      <c r="AA58" s="183">
        <v>0</v>
      </c>
      <c r="AB58" s="99">
        <f t="shared" si="70"/>
        <v>0</v>
      </c>
      <c r="AC58" s="183">
        <v>0</v>
      </c>
      <c r="AD58" s="99">
        <f t="shared" si="70"/>
        <v>0</v>
      </c>
    </row>
    <row r="59" spans="1:30" s="184" customFormat="1" ht="21.75">
      <c r="A59" s="176"/>
      <c r="B59" s="116">
        <v>9</v>
      </c>
      <c r="C59" s="24" t="s">
        <v>82</v>
      </c>
      <c r="D59" s="71">
        <f t="shared" si="71"/>
        <v>0</v>
      </c>
      <c r="E59" s="182">
        <v>0</v>
      </c>
      <c r="F59" s="187">
        <f>E59*F49</f>
        <v>0</v>
      </c>
      <c r="G59" s="99">
        <f t="shared" si="66"/>
        <v>0</v>
      </c>
      <c r="H59" s="182">
        <v>0</v>
      </c>
      <c r="I59" s="99">
        <f t="shared" si="66"/>
        <v>0</v>
      </c>
      <c r="J59" s="183">
        <v>0</v>
      </c>
      <c r="K59" s="99">
        <v>0</v>
      </c>
      <c r="L59" s="182">
        <v>0</v>
      </c>
      <c r="M59" s="188">
        <f t="shared" ref="M59" si="85">L59*M57</f>
        <v>0</v>
      </c>
      <c r="N59" s="115">
        <v>0</v>
      </c>
      <c r="O59" s="116">
        <v>0</v>
      </c>
      <c r="P59" s="182">
        <v>0</v>
      </c>
      <c r="Q59" s="99">
        <f>P59*Q49</f>
        <v>0</v>
      </c>
      <c r="R59" s="115">
        <v>0</v>
      </c>
      <c r="S59" s="116">
        <v>0</v>
      </c>
      <c r="T59" s="147">
        <f t="shared" si="72"/>
        <v>0</v>
      </c>
      <c r="U59" s="183">
        <v>0</v>
      </c>
      <c r="V59" s="99">
        <f t="shared" si="68"/>
        <v>0</v>
      </c>
      <c r="W59" s="183">
        <v>0</v>
      </c>
      <c r="X59" s="99">
        <f t="shared" ref="X59" si="86">W59*X57</f>
        <v>0</v>
      </c>
      <c r="Y59" s="183">
        <v>0</v>
      </c>
      <c r="Z59" s="99">
        <f t="shared" si="69"/>
        <v>0</v>
      </c>
      <c r="AA59" s="183">
        <v>0</v>
      </c>
      <c r="AB59" s="99">
        <f t="shared" si="70"/>
        <v>0</v>
      </c>
      <c r="AC59" s="183">
        <v>0</v>
      </c>
      <c r="AD59" s="99">
        <f t="shared" si="70"/>
        <v>0</v>
      </c>
    </row>
    <row r="60" spans="1:30" s="184" customFormat="1" ht="21.75">
      <c r="A60" s="176"/>
      <c r="B60" s="116">
        <v>10</v>
      </c>
      <c r="C60" s="23" t="s">
        <v>69</v>
      </c>
      <c r="D60" s="71">
        <f t="shared" si="71"/>
        <v>229920</v>
      </c>
      <c r="E60" s="182">
        <v>0</v>
      </c>
      <c r="F60" s="187">
        <f>E60*F49</f>
        <v>0</v>
      </c>
      <c r="G60" s="99">
        <f t="shared" si="66"/>
        <v>0</v>
      </c>
      <c r="H60" s="182">
        <v>0</v>
      </c>
      <c r="I60" s="99">
        <f t="shared" si="66"/>
        <v>0</v>
      </c>
      <c r="J60" s="183">
        <v>0</v>
      </c>
      <c r="K60" s="99">
        <v>0</v>
      </c>
      <c r="L60" s="182">
        <v>0</v>
      </c>
      <c r="M60" s="188">
        <f t="shared" ref="M60" si="87">L60*M58</f>
        <v>0</v>
      </c>
      <c r="N60" s="115">
        <v>0</v>
      </c>
      <c r="O60" s="116">
        <v>0</v>
      </c>
      <c r="P60" s="182">
        <v>120</v>
      </c>
      <c r="Q60" s="99">
        <f>P60*1916</f>
        <v>229920</v>
      </c>
      <c r="R60" s="115">
        <v>0</v>
      </c>
      <c r="S60" s="116">
        <v>0</v>
      </c>
      <c r="T60" s="147">
        <f t="shared" si="72"/>
        <v>0</v>
      </c>
      <c r="U60" s="183">
        <v>0</v>
      </c>
      <c r="V60" s="99">
        <f t="shared" si="68"/>
        <v>0</v>
      </c>
      <c r="W60" s="183">
        <v>0</v>
      </c>
      <c r="X60" s="99">
        <f t="shared" ref="X60" si="88">W60*X58</f>
        <v>0</v>
      </c>
      <c r="Y60" s="183">
        <v>0</v>
      </c>
      <c r="Z60" s="99">
        <f t="shared" si="69"/>
        <v>0</v>
      </c>
      <c r="AA60" s="183">
        <v>0</v>
      </c>
      <c r="AB60" s="99">
        <f t="shared" si="70"/>
        <v>0</v>
      </c>
      <c r="AC60" s="183">
        <v>0</v>
      </c>
      <c r="AD60" s="99">
        <f t="shared" si="70"/>
        <v>0</v>
      </c>
    </row>
    <row r="61" spans="1:30" s="184" customFormat="1" ht="21.75">
      <c r="A61" s="176"/>
      <c r="B61" s="116">
        <v>11</v>
      </c>
      <c r="C61" s="23" t="s">
        <v>84</v>
      </c>
      <c r="D61" s="71">
        <f t="shared" si="71"/>
        <v>0</v>
      </c>
      <c r="E61" s="182">
        <v>0</v>
      </c>
      <c r="F61" s="187">
        <f>E61*F49</f>
        <v>0</v>
      </c>
      <c r="G61" s="99">
        <f t="shared" si="66"/>
        <v>0</v>
      </c>
      <c r="H61" s="182">
        <v>0</v>
      </c>
      <c r="I61" s="99">
        <f t="shared" si="66"/>
        <v>0</v>
      </c>
      <c r="J61" s="183">
        <v>0</v>
      </c>
      <c r="K61" s="99">
        <v>0</v>
      </c>
      <c r="L61" s="182">
        <v>0</v>
      </c>
      <c r="M61" s="188">
        <f t="shared" ref="M61" si="89">L61*M59</f>
        <v>0</v>
      </c>
      <c r="N61" s="115">
        <v>0</v>
      </c>
      <c r="O61" s="116">
        <v>0</v>
      </c>
      <c r="P61" s="182">
        <v>0</v>
      </c>
      <c r="Q61" s="99">
        <f>P61*Q49</f>
        <v>0</v>
      </c>
      <c r="R61" s="115">
        <v>0</v>
      </c>
      <c r="S61" s="116">
        <v>0</v>
      </c>
      <c r="T61" s="147">
        <f t="shared" si="72"/>
        <v>0</v>
      </c>
      <c r="U61" s="183">
        <v>0</v>
      </c>
      <c r="V61" s="99">
        <f t="shared" si="68"/>
        <v>0</v>
      </c>
      <c r="W61" s="183">
        <v>0</v>
      </c>
      <c r="X61" s="99">
        <f t="shared" ref="X61" si="90">W61*X59</f>
        <v>0</v>
      </c>
      <c r="Y61" s="183">
        <v>0</v>
      </c>
      <c r="Z61" s="99">
        <f t="shared" si="69"/>
        <v>0</v>
      </c>
      <c r="AA61" s="183">
        <v>0</v>
      </c>
      <c r="AB61" s="99">
        <f t="shared" si="70"/>
        <v>0</v>
      </c>
      <c r="AC61" s="183">
        <v>0</v>
      </c>
      <c r="AD61" s="99">
        <f t="shared" si="70"/>
        <v>0</v>
      </c>
    </row>
    <row r="62" spans="1:30" ht="31.5" customHeight="1">
      <c r="A62" s="49"/>
      <c r="B62" s="349" t="s">
        <v>60</v>
      </c>
      <c r="C62" s="343"/>
      <c r="D62" s="107">
        <f t="shared" ref="D62:T62" si="91">SUM(D51:D61)</f>
        <v>3801868</v>
      </c>
      <c r="E62" s="110">
        <f t="shared" si="91"/>
        <v>330</v>
      </c>
      <c r="F62" s="106">
        <f t="shared" si="91"/>
        <v>910800</v>
      </c>
      <c r="G62" s="107">
        <f t="shared" si="91"/>
        <v>0</v>
      </c>
      <c r="H62" s="110">
        <f t="shared" si="91"/>
        <v>0</v>
      </c>
      <c r="I62" s="107">
        <f t="shared" si="91"/>
        <v>0</v>
      </c>
      <c r="J62" s="117">
        <f t="shared" si="91"/>
        <v>0</v>
      </c>
      <c r="K62" s="77">
        <f t="shared" si="91"/>
        <v>0</v>
      </c>
      <c r="L62" s="110">
        <f t="shared" si="91"/>
        <v>215</v>
      </c>
      <c r="M62" s="118">
        <f t="shared" si="91"/>
        <v>480740</v>
      </c>
      <c r="N62" s="108">
        <f t="shared" si="91"/>
        <v>0</v>
      </c>
      <c r="O62" s="107">
        <f t="shared" si="91"/>
        <v>0</v>
      </c>
      <c r="P62" s="76">
        <f t="shared" si="91"/>
        <v>1258</v>
      </c>
      <c r="Q62" s="107">
        <f t="shared" si="91"/>
        <v>2410328</v>
      </c>
      <c r="R62" s="108">
        <f t="shared" si="91"/>
        <v>0</v>
      </c>
      <c r="S62" s="107">
        <f t="shared" si="91"/>
        <v>0</v>
      </c>
      <c r="T62" s="148">
        <f t="shared" si="91"/>
        <v>0</v>
      </c>
      <c r="U62" s="119">
        <v>0</v>
      </c>
      <c r="V62" s="107">
        <v>0</v>
      </c>
      <c r="W62" s="119">
        <v>0</v>
      </c>
      <c r="X62" s="107">
        <v>0</v>
      </c>
      <c r="Y62" s="119">
        <v>0</v>
      </c>
      <c r="Z62" s="107">
        <v>0</v>
      </c>
      <c r="AA62" s="119">
        <v>0</v>
      </c>
      <c r="AB62" s="107">
        <v>0</v>
      </c>
      <c r="AC62" s="119">
        <v>0</v>
      </c>
      <c r="AD62" s="107">
        <v>0</v>
      </c>
    </row>
    <row r="63" spans="1:30" ht="13.5" customHeight="1">
      <c r="A63" s="49"/>
      <c r="B63" s="125"/>
      <c r="C63" s="126"/>
      <c r="D63" s="126"/>
      <c r="E63" s="126"/>
      <c r="F63" s="126"/>
      <c r="G63" s="126"/>
      <c r="H63" s="126"/>
      <c r="I63" s="126"/>
      <c r="J63" s="122"/>
      <c r="K63" s="123"/>
      <c r="L63" s="122"/>
      <c r="M63" s="122"/>
      <c r="N63" s="122"/>
      <c r="O63" s="122"/>
      <c r="P63" s="364"/>
      <c r="Q63" s="364"/>
      <c r="R63" s="364"/>
      <c r="S63" s="364"/>
      <c r="T63" s="364"/>
      <c r="U63" s="364"/>
      <c r="V63" s="364"/>
      <c r="W63" s="364"/>
      <c r="X63" s="364"/>
      <c r="Y63" s="364"/>
      <c r="Z63" s="364"/>
      <c r="AA63" s="364"/>
      <c r="AB63" s="364"/>
      <c r="AC63" s="364"/>
      <c r="AD63" s="364"/>
    </row>
    <row r="64" spans="1:30" ht="18" customHeight="1">
      <c r="A64" s="49"/>
      <c r="B64" s="128" t="s">
        <v>95</v>
      </c>
      <c r="C64" s="128"/>
      <c r="D64" s="128"/>
      <c r="E64" s="128"/>
      <c r="F64" s="128"/>
      <c r="G64" s="128"/>
      <c r="H64" s="127"/>
      <c r="I64" s="127"/>
      <c r="J64" s="122"/>
      <c r="K64" s="124"/>
      <c r="L64" s="122"/>
      <c r="M64" s="122"/>
      <c r="N64" s="122"/>
      <c r="O64" s="122"/>
      <c r="P64" s="365"/>
      <c r="Q64" s="365"/>
      <c r="R64" s="365"/>
      <c r="S64" s="365"/>
      <c r="T64" s="365"/>
      <c r="U64" s="365"/>
      <c r="V64" s="365"/>
      <c r="W64" s="365"/>
      <c r="X64" s="365"/>
      <c r="Y64" s="365"/>
      <c r="Z64" s="365"/>
      <c r="AA64" s="365"/>
      <c r="AB64" s="365"/>
      <c r="AC64" s="365"/>
      <c r="AD64" s="365"/>
    </row>
    <row r="65" spans="1:30" ht="16.5" customHeight="1">
      <c r="A65" s="49"/>
      <c r="B65" s="362" t="s">
        <v>96</v>
      </c>
      <c r="C65" s="362"/>
      <c r="D65" s="362"/>
      <c r="E65" s="362"/>
      <c r="F65" s="362"/>
      <c r="G65" s="362"/>
      <c r="H65" s="127"/>
      <c r="I65" s="127"/>
      <c r="J65" s="122"/>
      <c r="K65" s="122"/>
      <c r="L65" s="122"/>
      <c r="M65" s="122"/>
      <c r="N65" s="122"/>
      <c r="O65" s="122"/>
      <c r="P65" s="365"/>
      <c r="Q65" s="365"/>
      <c r="R65" s="365"/>
      <c r="S65" s="365"/>
      <c r="T65" s="365"/>
      <c r="U65" s="365"/>
      <c r="V65" s="365"/>
      <c r="W65" s="365"/>
      <c r="X65" s="365"/>
      <c r="Y65" s="365"/>
      <c r="Z65" s="365"/>
      <c r="AA65" s="365"/>
      <c r="AB65" s="365"/>
      <c r="AC65" s="365"/>
      <c r="AD65" s="365"/>
    </row>
    <row r="66" spans="1:30" ht="17.25" customHeight="1">
      <c r="A66" s="49"/>
      <c r="B66" s="362" t="s">
        <v>97</v>
      </c>
      <c r="C66" s="362"/>
      <c r="D66" s="362"/>
      <c r="E66" s="362"/>
      <c r="F66" s="362"/>
      <c r="G66" s="362"/>
      <c r="H66" s="122"/>
      <c r="I66" s="122"/>
      <c r="J66" s="122"/>
      <c r="K66" s="122"/>
      <c r="L66" s="122"/>
      <c r="M66" s="122"/>
      <c r="N66" s="122"/>
      <c r="O66" s="122"/>
      <c r="P66" s="363" t="s">
        <v>85</v>
      </c>
      <c r="Q66" s="363"/>
      <c r="R66" s="363"/>
      <c r="S66" s="363"/>
      <c r="T66" s="363"/>
      <c r="U66" s="363"/>
      <c r="V66" s="363"/>
      <c r="W66" s="363"/>
      <c r="X66" s="363"/>
      <c r="Y66" s="363"/>
      <c r="Z66" s="363"/>
      <c r="AA66" s="363"/>
      <c r="AB66" s="363"/>
      <c r="AC66" s="363"/>
      <c r="AD66" s="363"/>
    </row>
  </sheetData>
  <mergeCells count="77">
    <mergeCell ref="T5:AD5"/>
    <mergeCell ref="R5:S5"/>
    <mergeCell ref="E5:Q5"/>
    <mergeCell ref="H25:K25"/>
    <mergeCell ref="A2:AD3"/>
    <mergeCell ref="U24:AD24"/>
    <mergeCell ref="T24:T26"/>
    <mergeCell ref="J26:K26"/>
    <mergeCell ref="H26:I26"/>
    <mergeCell ref="W25:X26"/>
    <mergeCell ref="U25:V26"/>
    <mergeCell ref="R25:S26"/>
    <mergeCell ref="E24:Q24"/>
    <mergeCell ref="D24:D26"/>
    <mergeCell ref="U6:V7"/>
    <mergeCell ref="B5:B8"/>
    <mergeCell ref="C5:C8"/>
    <mergeCell ref="D5:D7"/>
    <mergeCell ref="E6:F7"/>
    <mergeCell ref="G6:G7"/>
    <mergeCell ref="H7:I7"/>
    <mergeCell ref="J7:K7"/>
    <mergeCell ref="H6:K6"/>
    <mergeCell ref="AA6:AB7"/>
    <mergeCell ref="AC6:AD7"/>
    <mergeCell ref="T6:T7"/>
    <mergeCell ref="L25:M26"/>
    <mergeCell ref="N25:O26"/>
    <mergeCell ref="AC25:AD26"/>
    <mergeCell ref="AA25:AB26"/>
    <mergeCell ref="L6:M7"/>
    <mergeCell ref="N6:O7"/>
    <mergeCell ref="P6:Q7"/>
    <mergeCell ref="R6:S7"/>
    <mergeCell ref="W6:X7"/>
    <mergeCell ref="Y6:Z7"/>
    <mergeCell ref="B10:C10"/>
    <mergeCell ref="B11:C11"/>
    <mergeCell ref="B23:C23"/>
    <mergeCell ref="Y25:Z26"/>
    <mergeCell ref="C44:C47"/>
    <mergeCell ref="B24:B27"/>
    <mergeCell ref="C24:C27"/>
    <mergeCell ref="B43:C43"/>
    <mergeCell ref="B29:C29"/>
    <mergeCell ref="B30:C30"/>
    <mergeCell ref="P25:Q26"/>
    <mergeCell ref="R24:S24"/>
    <mergeCell ref="E25:F26"/>
    <mergeCell ref="G25:G26"/>
    <mergeCell ref="D44:D46"/>
    <mergeCell ref="T44:AD44"/>
    <mergeCell ref="T45:T46"/>
    <mergeCell ref="U45:V46"/>
    <mergeCell ref="W45:X46"/>
    <mergeCell ref="B44:B47"/>
    <mergeCell ref="E45:F46"/>
    <mergeCell ref="G45:G46"/>
    <mergeCell ref="H45:K45"/>
    <mergeCell ref="L45:M46"/>
    <mergeCell ref="E44:S44"/>
    <mergeCell ref="B65:G65"/>
    <mergeCell ref="B66:G66"/>
    <mergeCell ref="P66:AD66"/>
    <mergeCell ref="P63:AD65"/>
    <mergeCell ref="Z1:AC1"/>
    <mergeCell ref="B50:C50"/>
    <mergeCell ref="B62:C62"/>
    <mergeCell ref="Y45:Z46"/>
    <mergeCell ref="AA45:AB46"/>
    <mergeCell ref="AC45:AD46"/>
    <mergeCell ref="H46:I46"/>
    <mergeCell ref="J46:K46"/>
    <mergeCell ref="B49:C49"/>
    <mergeCell ref="N45:O46"/>
    <mergeCell ref="P45:Q46"/>
    <mergeCell ref="R45:S46"/>
  </mergeCells>
  <pageMargins left="1.4173228346456694" right="0.23622047244094491" top="0.74803149606299213" bottom="0.74803149606299213" header="0.31496062992125984" footer="0.31496062992125984"/>
  <pageSetup paperSize="9" scale="67" fitToHeight="3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N7" sqref="N7"/>
    </sheetView>
  </sheetViews>
  <sheetFormatPr defaultRowHeight="15"/>
  <cols>
    <col min="1" max="1" width="6.42578125" customWidth="1"/>
    <col min="3" max="3" width="28.7109375" customWidth="1"/>
    <col min="4" max="4" width="12.42578125" customWidth="1"/>
    <col min="5" max="5" width="19.42578125" customWidth="1"/>
    <col min="6" max="9" width="9.28515625" bestFit="1" customWidth="1"/>
    <col min="10" max="10" width="13.7109375" customWidth="1"/>
    <col min="11" max="11" width="9.85546875" customWidth="1"/>
    <col min="12" max="12" width="13.28515625" customWidth="1"/>
    <col min="13" max="13" width="11.85546875" customWidth="1"/>
    <col min="14" max="14" width="17.7109375" customWidth="1"/>
    <col min="15" max="15" width="12.5703125" bestFit="1" customWidth="1"/>
  </cols>
  <sheetData>
    <row r="1" spans="1:15" ht="53.45" customHeight="1">
      <c r="A1" s="376" t="s">
        <v>111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</row>
    <row r="2" spans="1:15" ht="96" customHeight="1">
      <c r="A2" s="378" t="s">
        <v>112</v>
      </c>
      <c r="B2" s="378" t="s">
        <v>113</v>
      </c>
      <c r="C2" s="378" t="s">
        <v>114</v>
      </c>
      <c r="D2" s="378" t="s">
        <v>115</v>
      </c>
      <c r="E2" s="378" t="s">
        <v>116</v>
      </c>
      <c r="F2" s="378" t="s">
        <v>117</v>
      </c>
      <c r="G2" s="378"/>
      <c r="H2" s="378"/>
      <c r="I2" s="378"/>
      <c r="J2" s="378"/>
      <c r="K2" s="379" t="s">
        <v>14</v>
      </c>
      <c r="L2" s="380"/>
      <c r="M2" s="380"/>
      <c r="N2" s="380"/>
      <c r="O2" s="381"/>
    </row>
    <row r="3" spans="1:15">
      <c r="A3" s="378"/>
      <c r="B3" s="378"/>
      <c r="C3" s="378"/>
      <c r="D3" s="378"/>
      <c r="E3" s="378"/>
      <c r="F3" s="198" t="s">
        <v>118</v>
      </c>
      <c r="G3" s="198" t="s">
        <v>119</v>
      </c>
      <c r="H3" s="198" t="s">
        <v>120</v>
      </c>
      <c r="I3" s="198" t="s">
        <v>121</v>
      </c>
      <c r="J3" s="198" t="s">
        <v>122</v>
      </c>
      <c r="K3" s="198" t="s">
        <v>118</v>
      </c>
      <c r="L3" s="198" t="s">
        <v>119</v>
      </c>
      <c r="M3" s="198" t="s">
        <v>120</v>
      </c>
      <c r="N3" s="198" t="s">
        <v>121</v>
      </c>
      <c r="O3" s="198" t="s">
        <v>122</v>
      </c>
    </row>
    <row r="4" spans="1:15">
      <c r="A4" s="378"/>
      <c r="B4" s="378"/>
      <c r="C4" s="378"/>
      <c r="D4" s="198" t="s">
        <v>123</v>
      </c>
      <c r="E4" s="198" t="s">
        <v>12</v>
      </c>
      <c r="F4" s="198" t="s">
        <v>37</v>
      </c>
      <c r="G4" s="198" t="s">
        <v>37</v>
      </c>
      <c r="H4" s="198" t="s">
        <v>37</v>
      </c>
      <c r="I4" s="198" t="s">
        <v>37</v>
      </c>
      <c r="J4" s="198" t="s">
        <v>37</v>
      </c>
      <c r="K4" s="198" t="s">
        <v>16</v>
      </c>
      <c r="L4" s="198" t="s">
        <v>16</v>
      </c>
      <c r="M4" s="198" t="s">
        <v>16</v>
      </c>
      <c r="N4" s="198" t="s">
        <v>16</v>
      </c>
      <c r="O4" s="198" t="s">
        <v>16</v>
      </c>
    </row>
    <row r="5" spans="1:15">
      <c r="A5" s="199" t="s">
        <v>124</v>
      </c>
      <c r="B5" s="199">
        <v>2020</v>
      </c>
      <c r="C5" s="200" t="s">
        <v>125</v>
      </c>
      <c r="D5" s="201">
        <f>'Табл 1'!L36</f>
        <v>6415.4999999999991</v>
      </c>
      <c r="E5" s="202">
        <v>201</v>
      </c>
      <c r="F5" s="256">
        <v>0</v>
      </c>
      <c r="G5" s="256">
        <v>0</v>
      </c>
      <c r="H5" s="256">
        <v>0</v>
      </c>
      <c r="I5" s="256">
        <v>11</v>
      </c>
      <c r="J5" s="256">
        <f>I5</f>
        <v>11</v>
      </c>
      <c r="K5" s="202">
        <v>0</v>
      </c>
      <c r="L5" s="202">
        <v>0</v>
      </c>
      <c r="M5" s="202">
        <v>0</v>
      </c>
      <c r="N5" s="202">
        <f>'Табл 1'!P36</f>
        <v>12317978</v>
      </c>
      <c r="O5" s="203">
        <f>N5</f>
        <v>12317978</v>
      </c>
    </row>
    <row r="6" spans="1:15" ht="21.75" customHeight="1">
      <c r="A6" s="204" t="s">
        <v>126</v>
      </c>
      <c r="B6" s="204">
        <v>2021</v>
      </c>
      <c r="C6" s="205" t="s">
        <v>125</v>
      </c>
      <c r="D6" s="206">
        <f>'Табл 1'!L51</f>
        <v>11179.6</v>
      </c>
      <c r="E6" s="206">
        <v>313</v>
      </c>
      <c r="F6" s="257">
        <v>0</v>
      </c>
      <c r="G6" s="257">
        <v>0</v>
      </c>
      <c r="H6" s="257">
        <v>0</v>
      </c>
      <c r="I6" s="257">
        <v>12</v>
      </c>
      <c r="J6" s="256">
        <f t="shared" ref="J6:J7" si="0">I6</f>
        <v>12</v>
      </c>
      <c r="K6" s="206">
        <v>0</v>
      </c>
      <c r="L6" s="206">
        <v>0</v>
      </c>
      <c r="M6" s="206">
        <v>0</v>
      </c>
      <c r="N6" s="203">
        <f>'Табл 1'!P51</f>
        <v>23680070</v>
      </c>
      <c r="O6" s="203">
        <f t="shared" ref="O6:O7" si="1">N6</f>
        <v>23680070</v>
      </c>
    </row>
    <row r="7" spans="1:15" ht="30">
      <c r="A7" s="207" t="s">
        <v>127</v>
      </c>
      <c r="B7" s="204">
        <v>2022</v>
      </c>
      <c r="C7" s="205" t="s">
        <v>128</v>
      </c>
      <c r="D7" s="206">
        <f>'Табл 1'!L65</f>
        <v>7686.4999999999982</v>
      </c>
      <c r="E7" s="206">
        <v>254</v>
      </c>
      <c r="F7" s="257">
        <v>0</v>
      </c>
      <c r="G7" s="257">
        <v>0</v>
      </c>
      <c r="H7" s="257">
        <v>0</v>
      </c>
      <c r="I7" s="257">
        <v>11</v>
      </c>
      <c r="J7" s="256">
        <f t="shared" si="0"/>
        <v>11</v>
      </c>
      <c r="K7" s="206">
        <v>0</v>
      </c>
      <c r="L7" s="206">
        <v>0</v>
      </c>
      <c r="M7" s="206">
        <v>0</v>
      </c>
      <c r="N7" s="206">
        <f>'Табл 1'!P65</f>
        <v>16593326</v>
      </c>
      <c r="O7" s="203">
        <f t="shared" si="1"/>
        <v>16593326</v>
      </c>
    </row>
    <row r="8" spans="1:15">
      <c r="A8" s="373" t="s">
        <v>129</v>
      </c>
      <c r="B8" s="374"/>
      <c r="C8" s="375"/>
      <c r="D8" s="203">
        <f>SUM(D5:D7)</f>
        <v>25281.599999999999</v>
      </c>
      <c r="E8" s="203">
        <f t="shared" ref="E8:O8" si="2">SUM(E5:E7)</f>
        <v>768</v>
      </c>
      <c r="F8" s="257">
        <f t="shared" si="2"/>
        <v>0</v>
      </c>
      <c r="G8" s="257">
        <f t="shared" si="2"/>
        <v>0</v>
      </c>
      <c r="H8" s="257">
        <f t="shared" si="2"/>
        <v>0</v>
      </c>
      <c r="I8" s="257">
        <f t="shared" si="2"/>
        <v>34</v>
      </c>
      <c r="J8" s="257">
        <f t="shared" si="2"/>
        <v>34</v>
      </c>
      <c r="K8" s="203">
        <f t="shared" si="2"/>
        <v>0</v>
      </c>
      <c r="L8" s="203">
        <f t="shared" si="2"/>
        <v>0</v>
      </c>
      <c r="M8" s="203">
        <f t="shared" si="2"/>
        <v>0</v>
      </c>
      <c r="N8" s="203">
        <f t="shared" si="2"/>
        <v>52591374</v>
      </c>
      <c r="O8" s="203">
        <f t="shared" si="2"/>
        <v>52591374</v>
      </c>
    </row>
    <row r="9" spans="1:15">
      <c r="J9" s="2"/>
      <c r="K9" s="2"/>
    </row>
  </sheetData>
  <mergeCells count="9">
    <mergeCell ref="A8:C8"/>
    <mergeCell ref="A1:N1"/>
    <mergeCell ref="A2:A4"/>
    <mergeCell ref="B2:B4"/>
    <mergeCell ref="C2:C4"/>
    <mergeCell ref="D2:D3"/>
    <mergeCell ref="E2:E3"/>
    <mergeCell ref="F2:J2"/>
    <mergeCell ref="K2:O2"/>
  </mergeCells>
  <pageMargins left="0.70866141732283472" right="0.70866141732283472" top="0.74803149606299213" bottom="0.74803149606299213" header="0.31496062992125984" footer="0.31496062992125984"/>
  <pageSetup paperSize="9" scale="7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 1</vt:lpstr>
      <vt:lpstr>Табл 2.1</vt:lpstr>
      <vt:lpstr>Табл 2.2</vt:lpstr>
      <vt:lpstr>Табл 3</vt:lpstr>
      <vt:lpstr>'Табл 1'!Область_печати</vt:lpstr>
      <vt:lpstr>'Табл 2.1'!Область_печати</vt:lpstr>
      <vt:lpstr>'Табл 2.2'!Область_печати</vt:lpstr>
      <vt:lpstr>'Табл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2019-03-14T11:18:51Z</dcterms:modified>
</cp:coreProperties>
</file>