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 tabRatio="500"/>
  </bookViews>
  <sheets>
    <sheet name="Лист1" sheetId="1" r:id="rId1"/>
    <sheet name="Лист2" sheetId="2" r:id="rId2"/>
    <sheet name="Лист3" sheetId="3" r:id="rId3"/>
  </sheets>
  <calcPr calcId="12451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76" i="1"/>
  <c r="F48"/>
  <c r="F60"/>
  <c r="E60"/>
  <c r="F66"/>
  <c r="E66"/>
  <c r="F41"/>
  <c r="F39"/>
  <c r="E41"/>
  <c r="E39"/>
  <c r="F90"/>
  <c r="F88"/>
  <c r="E90"/>
  <c r="E88"/>
  <c r="F119"/>
  <c r="F116"/>
  <c r="E116"/>
  <c r="F27"/>
  <c r="F25"/>
  <c r="E25"/>
  <c r="F112"/>
  <c r="F113" s="1"/>
  <c r="F110"/>
  <c r="E110"/>
  <c r="F16"/>
  <c r="F19"/>
  <c r="F17"/>
  <c r="E19"/>
  <c r="E17"/>
  <c r="F54"/>
  <c r="F52"/>
  <c r="E54"/>
  <c r="E52"/>
  <c r="F100"/>
  <c r="F95" s="1"/>
  <c r="F99"/>
  <c r="F98"/>
  <c r="F96"/>
  <c r="E96"/>
  <c r="F82"/>
  <c r="F35"/>
  <c r="F33"/>
  <c r="E35"/>
  <c r="E33"/>
  <c r="F80"/>
  <c r="F21"/>
  <c r="D14"/>
  <c r="D76"/>
  <c r="D48"/>
  <c r="E98"/>
  <c r="D29"/>
  <c r="E27"/>
  <c r="E82"/>
  <c r="E80"/>
  <c r="D104"/>
  <c r="D103" s="1"/>
  <c r="E104"/>
  <c r="E112"/>
  <c r="D17"/>
  <c r="D21"/>
  <c r="F14" l="1"/>
  <c r="D119"/>
  <c r="F115"/>
  <c r="E119"/>
  <c r="G119" s="1"/>
  <c r="D115"/>
  <c r="G112"/>
  <c r="E113"/>
  <c r="D109"/>
  <c r="G107"/>
  <c r="F103"/>
  <c r="D99"/>
  <c r="E95"/>
  <c r="D95"/>
  <c r="F92"/>
  <c r="D91"/>
  <c r="G90"/>
  <c r="E91"/>
  <c r="D87"/>
  <c r="D84"/>
  <c r="D79" s="1"/>
  <c r="D83"/>
  <c r="G82"/>
  <c r="E79"/>
  <c r="G75"/>
  <c r="G72"/>
  <c r="F71"/>
  <c r="D71"/>
  <c r="G69"/>
  <c r="F65"/>
  <c r="E65"/>
  <c r="D65"/>
  <c r="G63"/>
  <c r="F59"/>
  <c r="E59"/>
  <c r="D59"/>
  <c r="D55"/>
  <c r="D51"/>
  <c r="D47"/>
  <c r="G41"/>
  <c r="F38"/>
  <c r="E38"/>
  <c r="D38"/>
  <c r="D36"/>
  <c r="D32"/>
  <c r="D28"/>
  <c r="G27"/>
  <c r="F28"/>
  <c r="D24"/>
  <c r="D16"/>
  <c r="D12"/>
  <c r="D10"/>
  <c r="D9" l="1"/>
  <c r="E12"/>
  <c r="E55"/>
  <c r="G55" s="1"/>
  <c r="G104"/>
  <c r="E28"/>
  <c r="F83"/>
  <c r="E36"/>
  <c r="G19"/>
  <c r="G54"/>
  <c r="F91"/>
  <c r="G91" s="1"/>
  <c r="G80"/>
  <c r="G33"/>
  <c r="F55"/>
  <c r="E10"/>
  <c r="E9" s="1"/>
  <c r="F12"/>
  <c r="E20"/>
  <c r="G39"/>
  <c r="G52"/>
  <c r="D13"/>
  <c r="F79"/>
  <c r="E83"/>
  <c r="F10"/>
  <c r="F20"/>
  <c r="F32"/>
  <c r="F36"/>
  <c r="E47"/>
  <c r="E51"/>
  <c r="G66"/>
  <c r="G28"/>
  <c r="G113"/>
  <c r="E99"/>
  <c r="G99" s="1"/>
  <c r="E16"/>
  <c r="G17"/>
  <c r="E24"/>
  <c r="G25"/>
  <c r="G35"/>
  <c r="F47"/>
  <c r="F51"/>
  <c r="G60"/>
  <c r="E87"/>
  <c r="G88"/>
  <c r="G96"/>
  <c r="E109"/>
  <c r="G110"/>
  <c r="E115"/>
  <c r="G116"/>
  <c r="F24"/>
  <c r="E32"/>
  <c r="F87"/>
  <c r="E103"/>
  <c r="F109"/>
  <c r="G36" l="1"/>
  <c r="G83"/>
  <c r="G10"/>
  <c r="G20"/>
  <c r="F9"/>
  <c r="G12"/>
  <c r="G47"/>
  <c r="E13"/>
  <c r="F13"/>
  <c r="G13" l="1"/>
</calcChain>
</file>

<file path=xl/sharedStrings.xml><?xml version="1.0" encoding="utf-8"?>
<sst xmlns="http://schemas.openxmlformats.org/spreadsheetml/2006/main" count="190" uniqueCount="36">
  <si>
    <t>Приложение 1</t>
  </si>
  <si>
    <t>ИНФОРМАЦИЯ</t>
  </si>
  <si>
    <t>№ п/п</t>
  </si>
  <si>
    <t>Наименование программы</t>
  </si>
  <si>
    <t>Источники ресурсного обеспечения</t>
  </si>
  <si>
    <t>Кассовые расходы с начала текущего года</t>
  </si>
  <si>
    <t>ВСЕГО по программам:</t>
  </si>
  <si>
    <t>х</t>
  </si>
  <si>
    <t>бюджет округа, всего</t>
  </si>
  <si>
    <t>в том числе:</t>
  </si>
  <si>
    <t>средства краевого бюджета,</t>
  </si>
  <si>
    <t>средства  бюджета округа,</t>
  </si>
  <si>
    <t>из них по программам</t>
  </si>
  <si>
    <t xml:space="preserve"> "Развитие образования"</t>
  </si>
  <si>
    <t>"Социальное развитие"</t>
  </si>
  <si>
    <t>средства юридических лиц</t>
  </si>
  <si>
    <t>средства ИП и физических лиц</t>
  </si>
  <si>
    <t>"Социальная поддержка граждан"</t>
  </si>
  <si>
    <t>"Развитие жилищно-коммунального хозяйства"</t>
  </si>
  <si>
    <t xml:space="preserve">"Культура Петровского городского округа Ставропольского края" </t>
  </si>
  <si>
    <t>"Управление финансами"</t>
  </si>
  <si>
    <t>"Управление имуществом"</t>
  </si>
  <si>
    <t>"Модернизация экономики и улучшение инвестиционного климата"</t>
  </si>
  <si>
    <t>"Развитие сельского хозяйства"</t>
  </si>
  <si>
    <t>"Развитие транспортной системы и обеспечение безопасности дорожного движения"</t>
  </si>
  <si>
    <t>"Развитие градостроительства, строительства и архитектуры"</t>
  </si>
  <si>
    <t>"Формирование современной городской среды"</t>
  </si>
  <si>
    <t>"Межнациональные отношения, профилактика правонарушений, терроризма и поддержка казачества"</t>
  </si>
  <si>
    <t>"Совершенствование организации деятельности органов местного самоуправления"</t>
  </si>
  <si>
    <t>средства участников программ</t>
  </si>
  <si>
    <t>средства участников программы, в т.ч.</t>
  </si>
  <si>
    <t>средства участников программы</t>
  </si>
  <si>
    <t>о степени освоения денежных средств в ходе реализации муниципальных программ за  I полугодие 2023 года</t>
  </si>
  <si>
    <t>Запланировано к финансированию Программой на           2023 год</t>
  </si>
  <si>
    <t>Сводная бюджетная роспись на     30 июня                      2023 года</t>
  </si>
  <si>
    <t>В % к сводной      бюджетной        росписи на           30 июня                       2023 года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</si>
</sst>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C6D9F1"/>
        <bgColor rgb="FFF2DCDB"/>
      </patternFill>
    </fill>
    <fill>
      <patternFill patternType="solid">
        <fgColor rgb="FFF2DCDB"/>
        <bgColor rgb="FFC6D9F1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2" fillId="0" borderId="0" xfId="0" applyFont="1"/>
    <xf numFmtId="4" fontId="2" fillId="0" borderId="0" xfId="0" applyNumberFormat="1" applyFont="1" applyAlignment="1">
      <alignment horizontal="center" vertical="center"/>
    </xf>
    <xf numFmtId="4" fontId="2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0" fillId="4" borderId="0" xfId="0" applyFill="1"/>
    <xf numFmtId="4" fontId="3" fillId="0" borderId="1" xfId="0" applyNumberFormat="1" applyFont="1" applyBorder="1" applyAlignment="1">
      <alignment horizontal="right" vertical="top"/>
    </xf>
    <xf numFmtId="4" fontId="4" fillId="0" borderId="1" xfId="0" applyNumberFormat="1" applyFont="1" applyBorder="1" applyAlignment="1">
      <alignment horizontal="right" vertical="top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wrapText="1"/>
    </xf>
    <xf numFmtId="0" fontId="0" fillId="0" borderId="0" xfId="0" applyBorder="1"/>
    <xf numFmtId="4" fontId="0" fillId="0" borderId="0" xfId="0" applyNumberFormat="1" applyBorder="1"/>
    <xf numFmtId="0" fontId="3" fillId="3" borderId="3" xfId="0" applyFont="1" applyFill="1" applyBorder="1" applyAlignment="1">
      <alignment horizontal="justify" vertical="top" wrapText="1"/>
    </xf>
    <xf numFmtId="0" fontId="3" fillId="3" borderId="1" xfId="0" applyFont="1" applyFill="1" applyBorder="1"/>
    <xf numFmtId="4" fontId="3" fillId="3" borderId="1" xfId="0" applyNumberFormat="1" applyFont="1" applyFill="1" applyBorder="1" applyAlignment="1">
      <alignment horizontal="right" vertical="center"/>
    </xf>
    <xf numFmtId="0" fontId="3" fillId="0" borderId="1" xfId="0" applyFont="1" applyBorder="1"/>
    <xf numFmtId="4" fontId="3" fillId="2" borderId="1" xfId="0" applyNumberFormat="1" applyFont="1" applyFill="1" applyBorder="1" applyAlignment="1">
      <alignment horizontal="right" vertical="top"/>
    </xf>
    <xf numFmtId="0" fontId="5" fillId="0" borderId="1" xfId="0" applyFont="1" applyBorder="1"/>
    <xf numFmtId="0" fontId="5" fillId="4" borderId="1" xfId="0" applyFont="1" applyFill="1" applyBorder="1"/>
    <xf numFmtId="4" fontId="4" fillId="4" borderId="1" xfId="0" applyNumberFormat="1" applyFont="1" applyFill="1" applyBorder="1" applyAlignment="1">
      <alignment horizontal="right" vertical="top"/>
    </xf>
    <xf numFmtId="0" fontId="5" fillId="5" borderId="1" xfId="0" applyFont="1" applyFill="1" applyBorder="1"/>
    <xf numFmtId="4" fontId="4" fillId="5" borderId="1" xfId="0" applyNumberFormat="1" applyFont="1" applyFill="1" applyBorder="1" applyAlignment="1">
      <alignment horizontal="right" vertical="top"/>
    </xf>
    <xf numFmtId="0" fontId="4" fillId="0" borderId="1" xfId="0" applyFont="1" applyBorder="1"/>
    <xf numFmtId="0" fontId="4" fillId="0" borderId="0" xfId="0" applyFont="1"/>
    <xf numFmtId="0" fontId="3" fillId="3" borderId="1" xfId="0" applyFont="1" applyFill="1" applyBorder="1" applyAlignment="1">
      <alignment horizontal="justify" vertical="top" wrapText="1"/>
    </xf>
    <xf numFmtId="0" fontId="3" fillId="2" borderId="1" xfId="0" applyFont="1" applyFill="1" applyBorder="1"/>
    <xf numFmtId="4" fontId="3" fillId="3" borderId="1" xfId="0" applyNumberFormat="1" applyFont="1" applyFill="1" applyBorder="1" applyAlignment="1">
      <alignment vertical="center"/>
    </xf>
    <xf numFmtId="4" fontId="3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/>
    <xf numFmtId="0" fontId="3" fillId="0" borderId="4" xfId="0" applyFont="1" applyBorder="1" applyAlignment="1">
      <alignment horizontal="justify" vertical="top" wrapText="1"/>
    </xf>
    <xf numFmtId="4" fontId="4" fillId="2" borderId="1" xfId="0" applyNumberFormat="1" applyFont="1" applyFill="1" applyBorder="1" applyAlignment="1">
      <alignment horizontal="right" vertical="top"/>
    </xf>
    <xf numFmtId="0" fontId="4" fillId="0" borderId="0" xfId="0" applyFont="1" applyAlignment="1">
      <alignment horizontal="right"/>
    </xf>
    <xf numFmtId="4" fontId="3" fillId="0" borderId="4" xfId="0" applyNumberFormat="1" applyFont="1" applyBorder="1" applyAlignment="1">
      <alignment horizontal="right" vertical="top"/>
    </xf>
    <xf numFmtId="0" fontId="3" fillId="2" borderId="4" xfId="0" applyFont="1" applyFill="1" applyBorder="1"/>
    <xf numFmtId="4" fontId="3" fillId="6" borderId="1" xfId="0" applyNumberFormat="1" applyFont="1" applyFill="1" applyBorder="1" applyAlignment="1">
      <alignment horizontal="right" vertical="top"/>
    </xf>
    <xf numFmtId="0" fontId="3" fillId="0" borderId="3" xfId="0" applyFont="1" applyBorder="1" applyAlignment="1">
      <alignment horizontal="justify" vertical="top" wrapText="1"/>
    </xf>
    <xf numFmtId="4" fontId="3" fillId="0" borderId="1" xfId="0" applyNumberFormat="1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top"/>
    </xf>
    <xf numFmtId="0" fontId="3" fillId="2" borderId="5" xfId="0" applyFont="1" applyFill="1" applyBorder="1" applyAlignment="1">
      <alignment horizontal="justify" vertical="top" wrapText="1"/>
    </xf>
    <xf numFmtId="0" fontId="3" fillId="2" borderId="3" xfId="0" applyFont="1" applyFill="1" applyBorder="1" applyAlignment="1">
      <alignment horizontal="justify" vertical="top" wrapText="1"/>
    </xf>
    <xf numFmtId="0" fontId="3" fillId="0" borderId="5" xfId="0" applyFont="1" applyBorder="1" applyAlignment="1">
      <alignment horizontal="justify" vertical="top" wrapText="1"/>
    </xf>
    <xf numFmtId="0" fontId="3" fillId="6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2" borderId="5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4" fontId="3" fillId="5" borderId="1" xfId="0" applyNumberFormat="1" applyFont="1" applyFill="1" applyBorder="1" applyAlignment="1">
      <alignment horizontal="right" vertical="center"/>
    </xf>
    <xf numFmtId="4" fontId="4" fillId="4" borderId="0" xfId="0" applyNumberFormat="1" applyFont="1" applyFill="1"/>
    <xf numFmtId="4" fontId="3" fillId="4" borderId="1" xfId="0" applyNumberFormat="1" applyFont="1" applyFill="1" applyBorder="1" applyAlignment="1">
      <alignment horizontal="right" vertical="top"/>
    </xf>
    <xf numFmtId="4" fontId="3" fillId="5" borderId="1" xfId="0" applyNumberFormat="1" applyFont="1" applyFill="1" applyBorder="1" applyAlignment="1">
      <alignment horizontal="right" vertical="top"/>
    </xf>
    <xf numFmtId="4" fontId="3" fillId="5" borderId="1" xfId="0" applyNumberFormat="1" applyFont="1" applyFill="1" applyBorder="1" applyAlignment="1">
      <alignment vertical="center"/>
    </xf>
    <xf numFmtId="4" fontId="4" fillId="6" borderId="1" xfId="0" applyNumberFormat="1" applyFont="1" applyFill="1" applyBorder="1" applyAlignment="1">
      <alignment horizontal="right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5" xfId="0" applyFont="1" applyBorder="1" applyAlignment="1">
      <alignment horizontal="justify" vertical="top" wrapText="1"/>
    </xf>
    <xf numFmtId="0" fontId="3" fillId="2" borderId="5" xfId="0" applyFont="1" applyFill="1" applyBorder="1" applyAlignment="1">
      <alignment horizontal="justify" vertical="top" wrapText="1"/>
    </xf>
    <xf numFmtId="0" fontId="3" fillId="2" borderId="5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justify" vertical="top" wrapText="1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3" fillId="0" borderId="3" xfId="0" applyFont="1" applyBorder="1" applyAlignment="1">
      <alignment horizontal="justify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21"/>
  <sheetViews>
    <sheetView tabSelected="1" view="pageBreakPreview" topLeftCell="A62" zoomScale="170" zoomScaleNormal="136" zoomScaleSheetLayoutView="170" workbookViewId="0">
      <selection activeCell="F76" sqref="F76"/>
    </sheetView>
  </sheetViews>
  <sheetFormatPr defaultRowHeight="15"/>
  <cols>
    <col min="1" max="1" width="8.7109375" customWidth="1"/>
    <col min="2" max="2" width="30.5703125" customWidth="1"/>
    <col min="3" max="3" width="31.7109375" customWidth="1"/>
    <col min="4" max="4" width="20.42578125" customWidth="1"/>
    <col min="5" max="5" width="13.7109375" customWidth="1"/>
    <col min="6" max="6" width="14.7109375" customWidth="1"/>
    <col min="7" max="7" width="15.28515625" customWidth="1"/>
    <col min="8" max="965" width="8.7109375" customWidth="1"/>
  </cols>
  <sheetData>
    <row r="1" spans="1:7">
      <c r="A1" s="1"/>
      <c r="B1" s="1"/>
      <c r="C1" s="1"/>
      <c r="D1" s="1"/>
      <c r="E1" s="1"/>
      <c r="F1" s="1"/>
      <c r="G1" s="1"/>
    </row>
    <row r="2" spans="1:7">
      <c r="A2" s="1"/>
      <c r="B2" s="1"/>
      <c r="C2" s="1"/>
      <c r="D2" s="1"/>
      <c r="E2" s="1"/>
      <c r="F2" s="68" t="s">
        <v>0</v>
      </c>
      <c r="G2" s="68"/>
    </row>
    <row r="3" spans="1:7">
      <c r="A3" s="1"/>
      <c r="B3" s="1"/>
      <c r="C3" s="1"/>
      <c r="D3" s="1"/>
      <c r="E3" s="1"/>
      <c r="F3" s="1"/>
      <c r="G3" s="1"/>
    </row>
    <row r="4" spans="1:7">
      <c r="A4" s="1"/>
      <c r="B4" s="2"/>
      <c r="C4" s="3"/>
      <c r="D4" s="4" t="s">
        <v>1</v>
      </c>
      <c r="E4" s="5"/>
      <c r="F4" s="5"/>
      <c r="G4" s="5"/>
    </row>
    <row r="5" spans="1:7" ht="17.45" customHeight="1">
      <c r="A5" s="1"/>
      <c r="B5" s="69" t="s">
        <v>32</v>
      </c>
      <c r="C5" s="69"/>
      <c r="D5" s="69"/>
      <c r="E5" s="69"/>
      <c r="F5" s="69"/>
      <c r="G5" s="69"/>
    </row>
    <row r="6" spans="1:7">
      <c r="A6" s="1"/>
      <c r="B6" s="1"/>
      <c r="C6" s="1"/>
      <c r="D6" s="1"/>
      <c r="E6" s="1"/>
      <c r="F6" s="1"/>
      <c r="G6" s="1"/>
    </row>
    <row r="7" spans="1:7" ht="90.75" customHeight="1">
      <c r="A7" s="6" t="s">
        <v>2</v>
      </c>
      <c r="B7" s="7" t="s">
        <v>3</v>
      </c>
      <c r="C7" s="7" t="s">
        <v>4</v>
      </c>
      <c r="D7" s="8" t="s">
        <v>33</v>
      </c>
      <c r="E7" s="8" t="s">
        <v>34</v>
      </c>
      <c r="F7" s="8" t="s">
        <v>5</v>
      </c>
      <c r="G7" s="8" t="s">
        <v>35</v>
      </c>
    </row>
    <row r="8" spans="1:7">
      <c r="A8" s="9">
        <v>1</v>
      </c>
      <c r="B8" s="10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</row>
    <row r="9" spans="1:7" ht="13.9" customHeight="1">
      <c r="A9" s="70"/>
      <c r="B9" s="42" t="s">
        <v>6</v>
      </c>
      <c r="C9" s="22"/>
      <c r="D9" s="43">
        <f>D10+D14</f>
        <v>2341257.9200000009</v>
      </c>
      <c r="E9" s="43">
        <f>E10</f>
        <v>2742248.7835900001</v>
      </c>
      <c r="F9" s="43">
        <f>F10+F14</f>
        <v>1250028.7926999999</v>
      </c>
      <c r="G9" s="43" t="s">
        <v>7</v>
      </c>
    </row>
    <row r="10" spans="1:7">
      <c r="A10" s="70"/>
      <c r="B10" s="71"/>
      <c r="C10" s="22" t="s">
        <v>8</v>
      </c>
      <c r="D10" s="13">
        <f>D17+D25+D33+D39+D52+D60+D66+D72+D80+D88+D96+D104+D110+D116</f>
        <v>2334172.9500000007</v>
      </c>
      <c r="E10" s="13">
        <f>E17+E25+E33+E39+E52+E60+E66+E72+E80+E88+E96+E104+E110+E116</f>
        <v>2742248.7835900001</v>
      </c>
      <c r="F10" s="13">
        <f>F17+F25+F33+F39+F52+F60+F66+F72+F80+F88+F96+F104+F110+F116</f>
        <v>1238699.6527</v>
      </c>
      <c r="G10" s="13">
        <f>F10/E10*100</f>
        <v>45.170943647146522</v>
      </c>
    </row>
    <row r="11" spans="1:7">
      <c r="A11" s="70"/>
      <c r="B11" s="71"/>
      <c r="C11" s="24" t="s">
        <v>9</v>
      </c>
      <c r="D11" s="44"/>
      <c r="E11" s="44"/>
      <c r="F11" s="44"/>
      <c r="G11" s="44"/>
    </row>
    <row r="12" spans="1:7">
      <c r="A12" s="70"/>
      <c r="B12" s="71"/>
      <c r="C12" s="35" t="s">
        <v>10</v>
      </c>
      <c r="D12" s="37">
        <f>D19+D27+D35+D41+D54+D62+D68+D74+D82+D90+D98+D106+D112+D118</f>
        <v>1175778.9600000002</v>
      </c>
      <c r="E12" s="37">
        <f>E19+E27+E35+E41+E54+E62+E68+E74+E82+E90+E98+E106+E112+E118</f>
        <v>1507612.7630400001</v>
      </c>
      <c r="F12" s="37">
        <f>F19+F27+F35+F41+F54+F62+F68+F74+F82+F90+F98+F106+F112+F118</f>
        <v>736574.10464000015</v>
      </c>
      <c r="G12" s="13">
        <f>F12/E12*100</f>
        <v>48.856982555304704</v>
      </c>
    </row>
    <row r="13" spans="1:7">
      <c r="A13" s="70"/>
      <c r="B13" s="71"/>
      <c r="C13" s="35" t="s">
        <v>11</v>
      </c>
      <c r="D13" s="37">
        <f>D20+D28+D36+D47+D55+D63+D69+D75+D83+D91+D99+D107+D113+D119</f>
        <v>1158393.9899999998</v>
      </c>
      <c r="E13" s="37">
        <f>E20+E28+E36+E47+E55+E63+E69+E75+E83+E91+E99+E107+E113+E119</f>
        <v>1234636.0195799998</v>
      </c>
      <c r="F13" s="37">
        <f>F20+F28+F36+F47+F55+F63+F69+F75+F83+F91+F99+F107+F113+F119</f>
        <v>502125.55015999993</v>
      </c>
      <c r="G13" s="13">
        <f>F13/E13*100</f>
        <v>40.66992556484896</v>
      </c>
    </row>
    <row r="14" spans="1:7">
      <c r="A14" s="70"/>
      <c r="B14" s="71"/>
      <c r="C14" s="22" t="s">
        <v>29</v>
      </c>
      <c r="D14" s="13">
        <f>D21+D29+D37+D48+D56+D64+D70+D76+D84+D92+D100+D108+D114+D120</f>
        <v>7084.97</v>
      </c>
      <c r="E14" s="13" t="s">
        <v>7</v>
      </c>
      <c r="F14" s="13">
        <f>F21+F29+F37+F48+F56+F64+F70+F76+F84+F92+F100+F108+F114+F120</f>
        <v>11329.14</v>
      </c>
      <c r="G14" s="13" t="s">
        <v>7</v>
      </c>
    </row>
    <row r="15" spans="1:7">
      <c r="A15" s="70"/>
      <c r="B15" s="36" t="s">
        <v>12</v>
      </c>
      <c r="C15" s="29"/>
      <c r="D15" s="14"/>
      <c r="E15" s="14"/>
      <c r="F15" s="14"/>
      <c r="G15" s="14"/>
    </row>
    <row r="16" spans="1:7">
      <c r="A16" s="49">
        <v>1</v>
      </c>
      <c r="B16" s="19" t="s">
        <v>13</v>
      </c>
      <c r="C16" s="20"/>
      <c r="D16" s="21">
        <f>D17+D21</f>
        <v>1015766.8600000001</v>
      </c>
      <c r="E16" s="21">
        <f>E17</f>
        <v>1080752.79232</v>
      </c>
      <c r="F16" s="21">
        <f>F17+F21</f>
        <v>540677.31114000001</v>
      </c>
      <c r="G16" s="21" t="s">
        <v>7</v>
      </c>
    </row>
    <row r="17" spans="1:7">
      <c r="A17" s="50"/>
      <c r="B17" s="46"/>
      <c r="C17" s="22" t="s">
        <v>8</v>
      </c>
      <c r="D17" s="23">
        <f>D19+D20</f>
        <v>1015692.56</v>
      </c>
      <c r="E17" s="23">
        <f>1080752792.32/1000</f>
        <v>1080752.79232</v>
      </c>
      <c r="F17" s="23">
        <f>540603011.14/1000</f>
        <v>540603.01113999996</v>
      </c>
      <c r="G17" s="23">
        <f>F17/E17*100</f>
        <v>50.020968253018658</v>
      </c>
    </row>
    <row r="18" spans="1:7">
      <c r="A18" s="51"/>
      <c r="B18" s="47"/>
      <c r="C18" s="24" t="s">
        <v>9</v>
      </c>
      <c r="D18" s="14"/>
      <c r="E18" s="14"/>
      <c r="F18" s="14"/>
      <c r="G18" s="14"/>
    </row>
    <row r="19" spans="1:7" s="12" customFormat="1">
      <c r="A19" s="66"/>
      <c r="B19" s="72"/>
      <c r="C19" s="25" t="s">
        <v>10</v>
      </c>
      <c r="D19" s="26">
        <v>536623.87</v>
      </c>
      <c r="E19" s="56">
        <f>(170125750.81+358092369.7+6918803.96+17087300.6+1443993.69+4125712.1+177201.06+3543806.04)/1000</f>
        <v>561514.93795999989</v>
      </c>
      <c r="F19" s="26">
        <f>(82619817.96+199401903.36+5543252.05+1274730.06+2262374.05+84890.42+1125608.16)/1000</f>
        <v>292312.57606000005</v>
      </c>
      <c r="G19" s="26">
        <f>F19/E19*100</f>
        <v>52.057845000879254</v>
      </c>
    </row>
    <row r="20" spans="1:7">
      <c r="A20" s="66"/>
      <c r="B20" s="72"/>
      <c r="C20" s="27" t="s">
        <v>11</v>
      </c>
      <c r="D20" s="28">
        <v>479068.69</v>
      </c>
      <c r="E20" s="28">
        <f>E17-E19</f>
        <v>519237.85436000011</v>
      </c>
      <c r="F20" s="28">
        <f>F17-F19</f>
        <v>248290.43507999991</v>
      </c>
      <c r="G20" s="28">
        <f>F20/E20*100</f>
        <v>47.818246107275172</v>
      </c>
    </row>
    <row r="21" spans="1:7" ht="26.25">
      <c r="A21" s="66"/>
      <c r="B21" s="72"/>
      <c r="C21" s="48" t="s">
        <v>30</v>
      </c>
      <c r="D21" s="41">
        <f>D22+D23</f>
        <v>74.3</v>
      </c>
      <c r="E21" s="41" t="s">
        <v>7</v>
      </c>
      <c r="F21" s="41">
        <f>F22+F23</f>
        <v>74.3</v>
      </c>
      <c r="G21" s="41" t="s">
        <v>7</v>
      </c>
    </row>
    <row r="22" spans="1:7">
      <c r="A22" s="66"/>
      <c r="B22" s="72"/>
      <c r="C22" s="29" t="s">
        <v>15</v>
      </c>
      <c r="D22" s="14">
        <v>74.3</v>
      </c>
      <c r="E22" s="14" t="s">
        <v>7</v>
      </c>
      <c r="F22" s="14">
        <v>74.3</v>
      </c>
      <c r="G22" s="14" t="s">
        <v>7</v>
      </c>
    </row>
    <row r="23" spans="1:7">
      <c r="A23" s="62"/>
      <c r="B23" s="73"/>
      <c r="C23" s="30" t="s">
        <v>16</v>
      </c>
      <c r="D23" s="14">
        <v>0</v>
      </c>
      <c r="E23" s="14" t="s">
        <v>7</v>
      </c>
      <c r="F23" s="14">
        <v>0</v>
      </c>
      <c r="G23" s="14" t="s">
        <v>7</v>
      </c>
    </row>
    <row r="24" spans="1:7">
      <c r="A24" s="49">
        <v>2</v>
      </c>
      <c r="B24" s="31" t="s">
        <v>14</v>
      </c>
      <c r="C24" s="20"/>
      <c r="D24" s="21">
        <f>D25+D29</f>
        <v>58258.48</v>
      </c>
      <c r="E24" s="21">
        <f>E25</f>
        <v>59036.860500000003</v>
      </c>
      <c r="F24" s="21">
        <f>F25+F29</f>
        <v>22919.978300000002</v>
      </c>
      <c r="G24" s="21" t="s">
        <v>7</v>
      </c>
    </row>
    <row r="25" spans="1:7">
      <c r="A25" s="61"/>
      <c r="B25" s="46"/>
      <c r="C25" s="32" t="s">
        <v>8</v>
      </c>
      <c r="D25" s="23">
        <v>57898.73</v>
      </c>
      <c r="E25" s="23">
        <f>59036860.5/1000</f>
        <v>59036.860500000003</v>
      </c>
      <c r="F25" s="23">
        <f>22919978.3/1000</f>
        <v>22919.978300000002</v>
      </c>
      <c r="G25" s="13">
        <f>F25/E25*100</f>
        <v>38.823165910050385</v>
      </c>
    </row>
    <row r="26" spans="1:7">
      <c r="A26" s="61"/>
      <c r="B26" s="47"/>
      <c r="C26" s="24" t="s">
        <v>9</v>
      </c>
      <c r="D26" s="14"/>
      <c r="E26" s="14"/>
      <c r="F26" s="14"/>
      <c r="G26" s="14"/>
    </row>
    <row r="27" spans="1:7" s="12" customFormat="1">
      <c r="A27" s="61"/>
      <c r="B27" s="65"/>
      <c r="C27" s="25" t="s">
        <v>10</v>
      </c>
      <c r="D27" s="26">
        <v>21215.51</v>
      </c>
      <c r="E27" s="26">
        <f>(4925000+12923714.55+3366802.37)/1000</f>
        <v>21215.516920000002</v>
      </c>
      <c r="F27" s="26">
        <f>(5749800.49+1375930.89)/1000</f>
        <v>7125.7313800000002</v>
      </c>
      <c r="G27" s="26">
        <f>F27/E27*100</f>
        <v>33.587356871246108</v>
      </c>
    </row>
    <row r="28" spans="1:7">
      <c r="A28" s="61"/>
      <c r="B28" s="65"/>
      <c r="C28" s="27" t="s">
        <v>11</v>
      </c>
      <c r="D28" s="28">
        <f>D25-D27</f>
        <v>36683.22</v>
      </c>
      <c r="E28" s="28">
        <f>E25-E27</f>
        <v>37821.343580000001</v>
      </c>
      <c r="F28" s="28">
        <f>F25-F27</f>
        <v>15794.246920000001</v>
      </c>
      <c r="G28" s="28">
        <f>F28/E28*100</f>
        <v>41.760142356106115</v>
      </c>
    </row>
    <row r="29" spans="1:7" ht="26.25">
      <c r="A29" s="61"/>
      <c r="B29" s="65"/>
      <c r="C29" s="48" t="s">
        <v>30</v>
      </c>
      <c r="D29" s="41">
        <f>D30+D31</f>
        <v>359.75</v>
      </c>
      <c r="E29" s="41" t="s">
        <v>7</v>
      </c>
      <c r="F29" s="41">
        <v>0</v>
      </c>
      <c r="G29" s="41" t="s">
        <v>7</v>
      </c>
    </row>
    <row r="30" spans="1:7">
      <c r="A30" s="52"/>
      <c r="B30" s="65"/>
      <c r="C30" s="29" t="s">
        <v>15</v>
      </c>
      <c r="D30" s="14">
        <v>56.25</v>
      </c>
      <c r="E30" s="14" t="s">
        <v>7</v>
      </c>
      <c r="F30" s="14">
        <v>0</v>
      </c>
      <c r="G30" s="14" t="s">
        <v>7</v>
      </c>
    </row>
    <row r="31" spans="1:7">
      <c r="A31" s="53"/>
      <c r="B31" s="65"/>
      <c r="C31" s="30" t="s">
        <v>16</v>
      </c>
      <c r="D31" s="14">
        <v>303.5</v>
      </c>
      <c r="E31" s="14" t="s">
        <v>7</v>
      </c>
      <c r="F31" s="14">
        <v>0</v>
      </c>
      <c r="G31" s="14" t="s">
        <v>7</v>
      </c>
    </row>
    <row r="32" spans="1:7" ht="28.5" customHeight="1">
      <c r="A32" s="49">
        <v>3</v>
      </c>
      <c r="B32" s="31" t="s">
        <v>17</v>
      </c>
      <c r="C32" s="20"/>
      <c r="D32" s="21">
        <f>D33+D37</f>
        <v>509817.62</v>
      </c>
      <c r="E32" s="21">
        <f>E33</f>
        <v>512175.07462000003</v>
      </c>
      <c r="F32" s="21">
        <f>F33+F37</f>
        <v>308898.02976</v>
      </c>
      <c r="G32" s="21" t="s">
        <v>7</v>
      </c>
    </row>
    <row r="33" spans="1:7">
      <c r="A33" s="50"/>
      <c r="B33" s="46"/>
      <c r="C33" s="32" t="s">
        <v>8</v>
      </c>
      <c r="D33" s="23">
        <v>509817.62</v>
      </c>
      <c r="E33" s="23">
        <f>512175074.62/1000</f>
        <v>512175.07462000003</v>
      </c>
      <c r="F33" s="23">
        <f>308898029.76/1000</f>
        <v>308898.02976</v>
      </c>
      <c r="G33" s="13">
        <f>F33/E33*100</f>
        <v>60.31102352826948</v>
      </c>
    </row>
    <row r="34" spans="1:7">
      <c r="A34" s="51"/>
      <c r="B34" s="47"/>
      <c r="C34" s="24" t="s">
        <v>9</v>
      </c>
      <c r="D34" s="14"/>
      <c r="E34" s="14"/>
      <c r="F34" s="14"/>
      <c r="G34" s="14"/>
    </row>
    <row r="35" spans="1:7" s="12" customFormat="1">
      <c r="A35" s="52"/>
      <c r="B35" s="45"/>
      <c r="C35" s="25" t="s">
        <v>10</v>
      </c>
      <c r="D35" s="26">
        <v>509817.62</v>
      </c>
      <c r="E35" s="26">
        <f>(64514641.63+373442832.12+45581582.26+28521038.61)/1000</f>
        <v>512060.09461999999</v>
      </c>
      <c r="F35" s="26">
        <f>(49887944.7+226175307.81+20573752.37+12261024.88)/1000</f>
        <v>308898.02976</v>
      </c>
      <c r="G35" s="26">
        <f>F35/E35*100</f>
        <v>60.324566004158818</v>
      </c>
    </row>
    <row r="36" spans="1:7">
      <c r="A36" s="52"/>
      <c r="B36" s="45"/>
      <c r="C36" s="27" t="s">
        <v>11</v>
      </c>
      <c r="D36" s="28">
        <f>D33-D35</f>
        <v>0</v>
      </c>
      <c r="E36" s="28">
        <f>E33-E35</f>
        <v>114.98000000003958</v>
      </c>
      <c r="F36" s="28">
        <f>F33-F35</f>
        <v>0</v>
      </c>
      <c r="G36" s="28">
        <f>F36/E36*100</f>
        <v>0</v>
      </c>
    </row>
    <row r="37" spans="1:7">
      <c r="A37" s="51"/>
      <c r="B37" s="47"/>
      <c r="C37" s="48" t="s">
        <v>31</v>
      </c>
      <c r="D37" s="41">
        <v>0</v>
      </c>
      <c r="E37" s="41" t="s">
        <v>7</v>
      </c>
      <c r="F37" s="41">
        <v>0</v>
      </c>
      <c r="G37" s="41">
        <v>0</v>
      </c>
    </row>
    <row r="38" spans="1:7" ht="25.5" customHeight="1">
      <c r="A38" s="49">
        <v>4</v>
      </c>
      <c r="B38" s="31" t="s">
        <v>18</v>
      </c>
      <c r="C38" s="20"/>
      <c r="D38" s="21">
        <f>D39+D48</f>
        <v>113042.70999999999</v>
      </c>
      <c r="E38" s="21">
        <f>E39</f>
        <v>121650.60011</v>
      </c>
      <c r="F38" s="21">
        <f>F39+F48</f>
        <v>47280.079119999995</v>
      </c>
      <c r="G38" s="21" t="s">
        <v>7</v>
      </c>
    </row>
    <row r="39" spans="1:7">
      <c r="A39" s="50"/>
      <c r="B39" s="67"/>
      <c r="C39" s="32" t="s">
        <v>8</v>
      </c>
      <c r="D39" s="23">
        <v>111166.68</v>
      </c>
      <c r="E39" s="23">
        <f>121650600.11/1000</f>
        <v>121650.60011</v>
      </c>
      <c r="F39" s="23">
        <f>42061699.12/1000</f>
        <v>42061.699119999997</v>
      </c>
      <c r="G39" s="13">
        <f>F39/E39*100</f>
        <v>34.575825422946203</v>
      </c>
    </row>
    <row r="40" spans="1:7">
      <c r="A40" s="63"/>
      <c r="B40" s="67"/>
      <c r="C40" s="24" t="s">
        <v>9</v>
      </c>
      <c r="D40" s="14"/>
      <c r="E40" s="14"/>
      <c r="F40" s="14"/>
      <c r="G40" s="14"/>
    </row>
    <row r="41" spans="1:7" s="12" customFormat="1">
      <c r="A41" s="63"/>
      <c r="B41" s="67"/>
      <c r="C41" s="25" t="s">
        <v>10</v>
      </c>
      <c r="D41" s="26">
        <v>18385.11</v>
      </c>
      <c r="E41" s="26">
        <f>(185111.93+7633488.61+10200000)/1000</f>
        <v>18018.600539999999</v>
      </c>
      <c r="F41" s="26">
        <f>(185000+0+1448196.54)/1000</f>
        <v>1633.1965400000001</v>
      </c>
      <c r="G41" s="57">
        <f>F41/E41*100</f>
        <v>9.0639477598408451</v>
      </c>
    </row>
    <row r="42" spans="1:7" hidden="1">
      <c r="A42" s="63"/>
      <c r="B42" s="67"/>
      <c r="C42" s="35"/>
      <c r="D42" s="37"/>
      <c r="E42" s="37"/>
      <c r="F42" s="37"/>
      <c r="G42" s="37"/>
    </row>
    <row r="43" spans="1:7" hidden="1">
      <c r="A43" s="63"/>
      <c r="B43" s="67"/>
      <c r="C43" s="35"/>
      <c r="D43" s="37"/>
      <c r="E43" s="37"/>
      <c r="F43" s="37"/>
      <c r="G43" s="37"/>
    </row>
    <row r="44" spans="1:7" hidden="1">
      <c r="A44" s="63"/>
      <c r="B44" s="67"/>
      <c r="C44" s="35"/>
      <c r="D44" s="37"/>
      <c r="E44" s="37"/>
      <c r="F44" s="37"/>
      <c r="G44" s="37"/>
    </row>
    <row r="45" spans="1:7" hidden="1">
      <c r="A45" s="63"/>
      <c r="B45" s="67"/>
      <c r="C45" s="35"/>
      <c r="D45" s="37"/>
      <c r="E45" s="37"/>
      <c r="F45" s="37"/>
      <c r="G45" s="37"/>
    </row>
    <row r="46" spans="1:7" hidden="1">
      <c r="A46" s="63"/>
      <c r="B46" s="67"/>
      <c r="C46" s="35"/>
      <c r="D46" s="37"/>
      <c r="E46" s="37"/>
      <c r="F46" s="37"/>
      <c r="G46" s="37"/>
    </row>
    <row r="47" spans="1:7">
      <c r="A47" s="63"/>
      <c r="B47" s="67"/>
      <c r="C47" s="27" t="s">
        <v>11</v>
      </c>
      <c r="D47" s="28">
        <f>D39-D41</f>
        <v>92781.569999999992</v>
      </c>
      <c r="E47" s="28">
        <f>E39-E41</f>
        <v>103631.99957</v>
      </c>
      <c r="F47" s="28">
        <f>F39-F41</f>
        <v>40428.50258</v>
      </c>
      <c r="G47" s="58">
        <f>F47/E47*100</f>
        <v>39.011601385431035</v>
      </c>
    </row>
    <row r="48" spans="1:7" ht="26.25">
      <c r="A48" s="63"/>
      <c r="B48" s="67"/>
      <c r="C48" s="48" t="s">
        <v>30</v>
      </c>
      <c r="D48" s="41">
        <f>D49+D50</f>
        <v>1876.0299999999997</v>
      </c>
      <c r="E48" s="41" t="s">
        <v>7</v>
      </c>
      <c r="F48" s="41">
        <f>F49+F50</f>
        <v>5218.38</v>
      </c>
      <c r="G48" s="41" t="s">
        <v>7</v>
      </c>
    </row>
    <row r="49" spans="1:7">
      <c r="A49" s="63"/>
      <c r="B49" s="67"/>
      <c r="C49" s="29" t="s">
        <v>15</v>
      </c>
      <c r="D49" s="14">
        <v>532.42999999999995</v>
      </c>
      <c r="E49" s="14" t="s">
        <v>7</v>
      </c>
      <c r="F49" s="14">
        <v>0</v>
      </c>
      <c r="G49" s="14" t="s">
        <v>7</v>
      </c>
    </row>
    <row r="50" spans="1:7">
      <c r="A50" s="63"/>
      <c r="B50" s="67"/>
      <c r="C50" s="30" t="s">
        <v>16</v>
      </c>
      <c r="D50" s="14">
        <v>1343.6</v>
      </c>
      <c r="E50" s="14" t="s">
        <v>7</v>
      </c>
      <c r="F50" s="14">
        <v>5218.38</v>
      </c>
      <c r="G50" s="14" t="s">
        <v>7</v>
      </c>
    </row>
    <row r="51" spans="1:7" ht="26.25" customHeight="1">
      <c r="A51" s="49">
        <v>5</v>
      </c>
      <c r="B51" s="31" t="s">
        <v>19</v>
      </c>
      <c r="C51" s="20"/>
      <c r="D51" s="21">
        <f>D52+D56</f>
        <v>179661.13</v>
      </c>
      <c r="E51" s="21">
        <f>E52</f>
        <v>219392.96774000002</v>
      </c>
      <c r="F51" s="21">
        <f>F52+F56</f>
        <v>85509.988110000006</v>
      </c>
      <c r="G51" s="21" t="s">
        <v>7</v>
      </c>
    </row>
    <row r="52" spans="1:7">
      <c r="A52" s="50"/>
      <c r="B52" s="46"/>
      <c r="C52" s="32" t="s">
        <v>8</v>
      </c>
      <c r="D52" s="23">
        <v>179458.13</v>
      </c>
      <c r="E52" s="23">
        <f>219392967.74/1000</f>
        <v>219392.96774000002</v>
      </c>
      <c r="F52" s="23">
        <f>85509988.11/1000</f>
        <v>85509.988110000006</v>
      </c>
      <c r="G52" s="13">
        <f>F52/E52*100</f>
        <v>38.97571968274611</v>
      </c>
    </row>
    <row r="53" spans="1:7">
      <c r="A53" s="63"/>
      <c r="B53" s="64"/>
      <c r="C53" s="24" t="s">
        <v>9</v>
      </c>
      <c r="D53" s="14"/>
      <c r="E53" s="14"/>
      <c r="F53" s="14"/>
      <c r="G53" s="14"/>
    </row>
    <row r="54" spans="1:7" s="12" customFormat="1">
      <c r="A54" s="63"/>
      <c r="B54" s="64"/>
      <c r="C54" s="25" t="s">
        <v>10</v>
      </c>
      <c r="D54" s="26">
        <v>10305.290000000001</v>
      </c>
      <c r="E54" s="26">
        <f>(768027.5+29099545.75+382093.37+175000+4000000+5219528+8123822+202020.2)/1000</f>
        <v>47970.036820000008</v>
      </c>
      <c r="F54" s="26">
        <f>(768027.5+382093.37+100244.59+491732.67+7673822+202020.2)/1000</f>
        <v>9617.9403299999994</v>
      </c>
      <c r="G54" s="26">
        <f>F54/E54*100</f>
        <v>20.049891489743487</v>
      </c>
    </row>
    <row r="55" spans="1:7">
      <c r="A55" s="63"/>
      <c r="B55" s="64"/>
      <c r="C55" s="27" t="s">
        <v>11</v>
      </c>
      <c r="D55" s="28">
        <f>D52-D54</f>
        <v>169152.84</v>
      </c>
      <c r="E55" s="28">
        <f>E52-E54</f>
        <v>171422.93092000001</v>
      </c>
      <c r="F55" s="28">
        <f>F52-F54</f>
        <v>75892.047780000008</v>
      </c>
      <c r="G55" s="28">
        <f>F55/E55*100</f>
        <v>44.271817879147953</v>
      </c>
    </row>
    <row r="56" spans="1:7" ht="26.25">
      <c r="A56" s="63"/>
      <c r="B56" s="64"/>
      <c r="C56" s="48" t="s">
        <v>30</v>
      </c>
      <c r="D56" s="41">
        <v>203</v>
      </c>
      <c r="E56" s="41" t="s">
        <v>7</v>
      </c>
      <c r="F56" s="41">
        <v>0</v>
      </c>
      <c r="G56" s="41" t="s">
        <v>7</v>
      </c>
    </row>
    <row r="57" spans="1:7">
      <c r="A57" s="63"/>
      <c r="B57" s="64"/>
      <c r="C57" s="29" t="s">
        <v>15</v>
      </c>
      <c r="D57" s="14">
        <v>0</v>
      </c>
      <c r="E57" s="14" t="s">
        <v>7</v>
      </c>
      <c r="F57" s="14">
        <v>0</v>
      </c>
      <c r="G57" s="14" t="s">
        <v>7</v>
      </c>
    </row>
    <row r="58" spans="1:7">
      <c r="A58" s="63"/>
      <c r="B58" s="64"/>
      <c r="C58" s="30" t="s">
        <v>16</v>
      </c>
      <c r="D58" s="14">
        <v>203</v>
      </c>
      <c r="E58" s="14" t="s">
        <v>7</v>
      </c>
      <c r="F58" s="14">
        <v>0</v>
      </c>
      <c r="G58" s="14" t="s">
        <v>7</v>
      </c>
    </row>
    <row r="59" spans="1:7">
      <c r="A59" s="49">
        <v>6</v>
      </c>
      <c r="B59" s="31" t="s">
        <v>20</v>
      </c>
      <c r="C59" s="20"/>
      <c r="D59" s="21">
        <f>D60</f>
        <v>68480.259999999995</v>
      </c>
      <c r="E59" s="21">
        <f>E60</f>
        <v>64209.707770000001</v>
      </c>
      <c r="F59" s="21">
        <f>F60</f>
        <v>23908.061719999998</v>
      </c>
      <c r="G59" s="21" t="s">
        <v>7</v>
      </c>
    </row>
    <row r="60" spans="1:7">
      <c r="A60" s="50"/>
      <c r="B60" s="46"/>
      <c r="C60" s="32" t="s">
        <v>8</v>
      </c>
      <c r="D60" s="23">
        <v>68480.259999999995</v>
      </c>
      <c r="E60" s="23">
        <f>64209707.77/1000</f>
        <v>64209.707770000001</v>
      </c>
      <c r="F60" s="23">
        <f>23908061.72/1000</f>
        <v>23908.061719999998</v>
      </c>
      <c r="G60" s="13">
        <f>F60/E60*100</f>
        <v>37.234341270698479</v>
      </c>
    </row>
    <row r="61" spans="1:7">
      <c r="A61" s="51"/>
      <c r="B61" s="47"/>
      <c r="C61" s="24" t="s">
        <v>9</v>
      </c>
      <c r="D61" s="14"/>
      <c r="E61" s="14"/>
      <c r="F61" s="14"/>
      <c r="G61" s="14"/>
    </row>
    <row r="62" spans="1:7" s="12" customFormat="1">
      <c r="A62" s="52"/>
      <c r="B62" s="45"/>
      <c r="C62" s="25" t="s">
        <v>10</v>
      </c>
      <c r="D62" s="26">
        <v>0</v>
      </c>
      <c r="E62" s="26">
        <v>0</v>
      </c>
      <c r="F62" s="26">
        <v>0</v>
      </c>
      <c r="G62" s="26">
        <v>0</v>
      </c>
    </row>
    <row r="63" spans="1:7">
      <c r="A63" s="52"/>
      <c r="B63" s="45"/>
      <c r="C63" s="27" t="s">
        <v>11</v>
      </c>
      <c r="D63" s="28">
        <v>68480.259999999995</v>
      </c>
      <c r="E63" s="28">
        <v>64209.71</v>
      </c>
      <c r="F63" s="28">
        <v>23908.06</v>
      </c>
      <c r="G63" s="28">
        <f>F63/E63*100</f>
        <v>37.234337298829104</v>
      </c>
    </row>
    <row r="64" spans="1:7">
      <c r="A64" s="51"/>
      <c r="B64" s="47"/>
      <c r="C64" s="48" t="s">
        <v>31</v>
      </c>
      <c r="D64" s="41">
        <v>0</v>
      </c>
      <c r="E64" s="41" t="s">
        <v>7</v>
      </c>
      <c r="F64" s="41">
        <v>0</v>
      </c>
      <c r="G64" s="41" t="s">
        <v>7</v>
      </c>
    </row>
    <row r="65" spans="1:7">
      <c r="A65" s="49">
        <v>7</v>
      </c>
      <c r="B65" s="31" t="s">
        <v>21</v>
      </c>
      <c r="C65" s="20"/>
      <c r="D65" s="33">
        <f>D66</f>
        <v>53143.31</v>
      </c>
      <c r="E65" s="33">
        <f>E66</f>
        <v>62730.383200000004</v>
      </c>
      <c r="F65" s="33">
        <f>F66</f>
        <v>27578.066179999998</v>
      </c>
      <c r="G65" s="21" t="s">
        <v>7</v>
      </c>
    </row>
    <row r="66" spans="1:7">
      <c r="A66" s="50"/>
      <c r="B66" s="46"/>
      <c r="C66" s="32" t="s">
        <v>8</v>
      </c>
      <c r="D66" s="38">
        <v>53143.31</v>
      </c>
      <c r="E66" s="23">
        <f>62730383.2/1000</f>
        <v>62730.383200000004</v>
      </c>
      <c r="F66" s="23">
        <f>27578066.18/1000</f>
        <v>27578.066179999998</v>
      </c>
      <c r="G66" s="13">
        <f>F66/E66*100</f>
        <v>43.962853043754393</v>
      </c>
    </row>
    <row r="67" spans="1:7">
      <c r="A67" s="51"/>
      <c r="B67" s="64"/>
      <c r="C67" s="24" t="s">
        <v>9</v>
      </c>
      <c r="D67" s="14"/>
      <c r="E67" s="14"/>
      <c r="F67" s="14"/>
      <c r="G67" s="14"/>
    </row>
    <row r="68" spans="1:7" s="12" customFormat="1">
      <c r="A68" s="52"/>
      <c r="B68" s="64"/>
      <c r="C68" s="25" t="s">
        <v>10</v>
      </c>
      <c r="D68" s="26">
        <v>0</v>
      </c>
      <c r="E68" s="26">
        <v>0</v>
      </c>
      <c r="F68" s="26">
        <v>0</v>
      </c>
      <c r="G68" s="26">
        <v>0</v>
      </c>
    </row>
    <row r="69" spans="1:7">
      <c r="A69" s="52"/>
      <c r="B69" s="64"/>
      <c r="C69" s="27" t="s">
        <v>11</v>
      </c>
      <c r="D69" s="28">
        <v>53143.31</v>
      </c>
      <c r="E69" s="28">
        <v>62730.38</v>
      </c>
      <c r="F69" s="28">
        <v>27578.07</v>
      </c>
      <c r="G69" s="59">
        <f>F69/E69*100</f>
        <v>43.962861375939376</v>
      </c>
    </row>
    <row r="70" spans="1:7">
      <c r="A70" s="51"/>
      <c r="B70" s="64"/>
      <c r="C70" s="48" t="s">
        <v>31</v>
      </c>
      <c r="D70" s="41">
        <v>0</v>
      </c>
      <c r="E70" s="41" t="s">
        <v>7</v>
      </c>
      <c r="F70" s="41">
        <v>0</v>
      </c>
      <c r="G70" s="41">
        <v>0</v>
      </c>
    </row>
    <row r="71" spans="1:7" ht="41.25" customHeight="1">
      <c r="A71" s="49">
        <v>8</v>
      </c>
      <c r="B71" s="31" t="s">
        <v>22</v>
      </c>
      <c r="C71" s="20"/>
      <c r="D71" s="21">
        <f>D72+D76</f>
        <v>1256</v>
      </c>
      <c r="E71" s="21">
        <v>390</v>
      </c>
      <c r="F71" s="21">
        <f>F72+F76</f>
        <v>788.35</v>
      </c>
      <c r="G71" s="21" t="s">
        <v>7</v>
      </c>
    </row>
    <row r="72" spans="1:7">
      <c r="A72" s="63"/>
      <c r="B72" s="64"/>
      <c r="C72" s="40" t="s">
        <v>8</v>
      </c>
      <c r="D72" s="39">
        <v>390</v>
      </c>
      <c r="E72" s="39">
        <v>390</v>
      </c>
      <c r="F72" s="39">
        <v>36.14</v>
      </c>
      <c r="G72" s="13">
        <f>F72/E72*100</f>
        <v>9.2666666666666675</v>
      </c>
    </row>
    <row r="73" spans="1:7">
      <c r="A73" s="63"/>
      <c r="B73" s="64"/>
      <c r="C73" s="24" t="s">
        <v>9</v>
      </c>
      <c r="D73" s="14"/>
      <c r="E73" s="14"/>
      <c r="F73" s="14"/>
      <c r="G73" s="14"/>
    </row>
    <row r="74" spans="1:7" s="12" customFormat="1">
      <c r="A74" s="63"/>
      <c r="B74" s="64"/>
      <c r="C74" s="25" t="s">
        <v>10</v>
      </c>
      <c r="D74" s="26">
        <v>0</v>
      </c>
      <c r="E74" s="26">
        <v>0</v>
      </c>
      <c r="F74" s="26">
        <v>0</v>
      </c>
      <c r="G74" s="26">
        <v>0</v>
      </c>
    </row>
    <row r="75" spans="1:7">
      <c r="A75" s="63"/>
      <c r="B75" s="64"/>
      <c r="C75" s="27" t="s">
        <v>11</v>
      </c>
      <c r="D75" s="28">
        <v>390</v>
      </c>
      <c r="E75" s="28">
        <v>390</v>
      </c>
      <c r="F75" s="28">
        <v>36.14</v>
      </c>
      <c r="G75" s="28">
        <f>F75/E75*100</f>
        <v>9.2666666666666675</v>
      </c>
    </row>
    <row r="76" spans="1:7" ht="26.25">
      <c r="A76" s="63"/>
      <c r="B76" s="64"/>
      <c r="C76" s="48" t="s">
        <v>30</v>
      </c>
      <c r="D76" s="41">
        <f>D77+D78</f>
        <v>866</v>
      </c>
      <c r="E76" s="41" t="s">
        <v>7</v>
      </c>
      <c r="F76" s="41">
        <f>F77+F78</f>
        <v>752.21</v>
      </c>
      <c r="G76" s="41" t="s">
        <v>7</v>
      </c>
    </row>
    <row r="77" spans="1:7">
      <c r="A77" s="63"/>
      <c r="B77" s="64"/>
      <c r="C77" s="29" t="s">
        <v>15</v>
      </c>
      <c r="D77" s="14">
        <v>845</v>
      </c>
      <c r="E77" s="14" t="s">
        <v>7</v>
      </c>
      <c r="F77" s="14">
        <v>752.21</v>
      </c>
      <c r="G77" s="14" t="s">
        <v>7</v>
      </c>
    </row>
    <row r="78" spans="1:7">
      <c r="A78" s="63"/>
      <c r="B78" s="64"/>
      <c r="C78" s="30" t="s">
        <v>16</v>
      </c>
      <c r="D78" s="14">
        <v>21</v>
      </c>
      <c r="E78" s="14" t="s">
        <v>7</v>
      </c>
      <c r="F78" s="14">
        <v>0</v>
      </c>
      <c r="G78" s="14" t="s">
        <v>7</v>
      </c>
    </row>
    <row r="79" spans="1:7" ht="16.5" customHeight="1">
      <c r="A79" s="49">
        <v>9</v>
      </c>
      <c r="B79" s="31" t="s">
        <v>23</v>
      </c>
      <c r="C79" s="20"/>
      <c r="D79" s="21">
        <f>D80+D84</f>
        <v>8088.24</v>
      </c>
      <c r="E79" s="21">
        <f>E80</f>
        <v>6963.3419699999995</v>
      </c>
      <c r="F79" s="21">
        <f>F80+F84</f>
        <v>3264.6021700000001</v>
      </c>
      <c r="G79" s="21" t="s">
        <v>7</v>
      </c>
    </row>
    <row r="80" spans="1:7">
      <c r="A80" s="50"/>
      <c r="B80" s="46"/>
      <c r="C80" s="32" t="s">
        <v>8</v>
      </c>
      <c r="D80" s="23">
        <v>6963.34</v>
      </c>
      <c r="E80" s="23">
        <f>6963341.97/1000</f>
        <v>6963.3419699999995</v>
      </c>
      <c r="F80" s="23">
        <f>3264602.17/1000</f>
        <v>3264.6021700000001</v>
      </c>
      <c r="G80" s="13">
        <f>F80/E80*100</f>
        <v>46.882692018642885</v>
      </c>
    </row>
    <row r="81" spans="1:7">
      <c r="A81" s="51"/>
      <c r="B81" s="47"/>
      <c r="C81" s="24" t="s">
        <v>9</v>
      </c>
      <c r="D81" s="14"/>
      <c r="E81" s="14"/>
      <c r="F81" s="14"/>
      <c r="G81" s="14"/>
    </row>
    <row r="82" spans="1:7" s="12" customFormat="1">
      <c r="A82" s="52"/>
      <c r="B82" s="65"/>
      <c r="C82" s="25" t="s">
        <v>10</v>
      </c>
      <c r="D82" s="26">
        <v>2697.28</v>
      </c>
      <c r="E82" s="26">
        <f>(196964.18+2500322.1)/1000</f>
        <v>2697.2862800000003</v>
      </c>
      <c r="F82" s="26">
        <f>(196964.18+1055821.41)/1000</f>
        <v>1252.78559</v>
      </c>
      <c r="G82" s="26">
        <f>F82/E82*100</f>
        <v>46.446148459999577</v>
      </c>
    </row>
    <row r="83" spans="1:7">
      <c r="A83" s="66"/>
      <c r="B83" s="65"/>
      <c r="C83" s="27" t="s">
        <v>11</v>
      </c>
      <c r="D83" s="28">
        <f>D80-D82</f>
        <v>4266.0599999999995</v>
      </c>
      <c r="E83" s="28">
        <f>E80-E82</f>
        <v>4266.0556899999992</v>
      </c>
      <c r="F83" s="28">
        <f>F80-F82</f>
        <v>2011.8165800000002</v>
      </c>
      <c r="G83" s="28">
        <f>F83/E83*100</f>
        <v>47.158704109650301</v>
      </c>
    </row>
    <row r="84" spans="1:7" ht="26.25">
      <c r="A84" s="66"/>
      <c r="B84" s="65"/>
      <c r="C84" s="48" t="s">
        <v>30</v>
      </c>
      <c r="D84" s="41">
        <f>D85+D86</f>
        <v>1124.9000000000001</v>
      </c>
      <c r="E84" s="41" t="s">
        <v>7</v>
      </c>
      <c r="F84" s="41">
        <v>0</v>
      </c>
      <c r="G84" s="41" t="s">
        <v>7</v>
      </c>
    </row>
    <row r="85" spans="1:7">
      <c r="A85" s="66"/>
      <c r="B85" s="65"/>
      <c r="C85" s="29" t="s">
        <v>15</v>
      </c>
      <c r="D85" s="14">
        <v>1102.4000000000001</v>
      </c>
      <c r="E85" s="14" t="s">
        <v>7</v>
      </c>
      <c r="F85" s="14">
        <v>0</v>
      </c>
      <c r="G85" s="14" t="s">
        <v>7</v>
      </c>
    </row>
    <row r="86" spans="1:7">
      <c r="A86" s="66"/>
      <c r="B86" s="65"/>
      <c r="C86" s="30" t="s">
        <v>16</v>
      </c>
      <c r="D86" s="14">
        <v>22.5</v>
      </c>
      <c r="E86" s="14" t="s">
        <v>7</v>
      </c>
      <c r="F86" s="14">
        <v>0</v>
      </c>
      <c r="G86" s="14" t="s">
        <v>7</v>
      </c>
    </row>
    <row r="87" spans="1:7" ht="41.25" customHeight="1">
      <c r="A87" s="49">
        <v>10</v>
      </c>
      <c r="B87" s="31" t="s">
        <v>24</v>
      </c>
      <c r="C87" s="20"/>
      <c r="D87" s="21">
        <f>D88+D92</f>
        <v>138465.94</v>
      </c>
      <c r="E87" s="21">
        <f>E88</f>
        <v>420439.05270999996</v>
      </c>
      <c r="F87" s="21">
        <f>F88+F92</f>
        <v>137920.29211000001</v>
      </c>
      <c r="G87" s="21" t="s">
        <v>7</v>
      </c>
    </row>
    <row r="88" spans="1:7">
      <c r="A88" s="50"/>
      <c r="B88" s="46"/>
      <c r="C88" s="32" t="s">
        <v>8</v>
      </c>
      <c r="D88" s="23">
        <v>137734.5</v>
      </c>
      <c r="E88" s="23">
        <f>420439052.71/1000</f>
        <v>420439.05270999996</v>
      </c>
      <c r="F88" s="23">
        <f>137920292.11/1000</f>
        <v>137920.29211000001</v>
      </c>
      <c r="G88" s="13">
        <f>F88/E88*100</f>
        <v>32.80387281367301</v>
      </c>
    </row>
    <row r="89" spans="1:7">
      <c r="A89" s="51"/>
      <c r="B89" s="47"/>
      <c r="C89" s="24" t="s">
        <v>9</v>
      </c>
      <c r="D89" s="14"/>
      <c r="E89" s="14"/>
      <c r="F89" s="14"/>
      <c r="G89" s="14"/>
    </row>
    <row r="90" spans="1:7" s="12" customFormat="1">
      <c r="A90" s="52"/>
      <c r="B90" s="45"/>
      <c r="C90" s="25" t="s">
        <v>10</v>
      </c>
      <c r="D90" s="26">
        <v>74197.279999999999</v>
      </c>
      <c r="E90" s="26">
        <f>(7630217.82+218142856.04+18259675.26+88696012.23+8870528.34)/1000</f>
        <v>341599.28968999995</v>
      </c>
      <c r="F90" s="26">
        <f>(1988491.09+32056731.52+18259675.26+53000217.86+8870528.34)/1000</f>
        <v>114175.64407000001</v>
      </c>
      <c r="G90" s="26">
        <f>F90/E90*100</f>
        <v>33.42385289314096</v>
      </c>
    </row>
    <row r="91" spans="1:7">
      <c r="A91" s="52"/>
      <c r="B91" s="45"/>
      <c r="C91" s="27" t="s">
        <v>11</v>
      </c>
      <c r="D91" s="28">
        <f>D88-D90</f>
        <v>63537.22</v>
      </c>
      <c r="E91" s="28">
        <f>E88-E90</f>
        <v>78839.763020000013</v>
      </c>
      <c r="F91" s="28">
        <f>F88-F90</f>
        <v>23744.64804</v>
      </c>
      <c r="G91" s="28">
        <f>F91/E91*100</f>
        <v>30.117604531581961</v>
      </c>
    </row>
    <row r="92" spans="1:7" ht="26.25">
      <c r="A92" s="52"/>
      <c r="B92" s="45"/>
      <c r="C92" s="48" t="s">
        <v>30</v>
      </c>
      <c r="D92" s="41">
        <v>731.44</v>
      </c>
      <c r="E92" s="41" t="s">
        <v>7</v>
      </c>
      <c r="F92" s="41">
        <f>F93+F94</f>
        <v>0</v>
      </c>
      <c r="G92" s="60" t="s">
        <v>7</v>
      </c>
    </row>
    <row r="93" spans="1:7">
      <c r="A93" s="52"/>
      <c r="B93" s="45"/>
      <c r="C93" s="29" t="s">
        <v>15</v>
      </c>
      <c r="D93" s="14">
        <v>0</v>
      </c>
      <c r="E93" s="14" t="s">
        <v>7</v>
      </c>
      <c r="F93" s="14">
        <v>0</v>
      </c>
      <c r="G93" s="14" t="s">
        <v>7</v>
      </c>
    </row>
    <row r="94" spans="1:7">
      <c r="A94" s="51"/>
      <c r="B94" s="47"/>
      <c r="C94" s="30" t="s">
        <v>16</v>
      </c>
      <c r="D94" s="14">
        <v>731.44</v>
      </c>
      <c r="E94" s="14" t="s">
        <v>7</v>
      </c>
      <c r="F94" s="14">
        <v>0</v>
      </c>
      <c r="G94" s="13" t="s">
        <v>7</v>
      </c>
    </row>
    <row r="95" spans="1:7" ht="31.5" customHeight="1">
      <c r="A95" s="49">
        <v>11</v>
      </c>
      <c r="B95" s="31" t="s">
        <v>25</v>
      </c>
      <c r="C95" s="20"/>
      <c r="D95" s="21">
        <f>D96+D100</f>
        <v>9131.0299999999988</v>
      </c>
      <c r="E95" s="21">
        <f>E96</f>
        <v>6159.15</v>
      </c>
      <c r="F95" s="21">
        <f>F96+F100</f>
        <v>6561.6810000000005</v>
      </c>
      <c r="G95" s="21" t="s">
        <v>7</v>
      </c>
    </row>
    <row r="96" spans="1:7">
      <c r="A96" s="50"/>
      <c r="B96" s="67"/>
      <c r="C96" s="32" t="s">
        <v>8</v>
      </c>
      <c r="D96" s="23">
        <v>7281.48</v>
      </c>
      <c r="E96" s="23">
        <f>6159150/1000</f>
        <v>6159.15</v>
      </c>
      <c r="F96" s="23">
        <f>1277431/1000</f>
        <v>1277.431</v>
      </c>
      <c r="G96" s="34">
        <f>F96/E96*100</f>
        <v>20.740378136593527</v>
      </c>
    </row>
    <row r="97" spans="1:7">
      <c r="A97" s="51"/>
      <c r="B97" s="67"/>
      <c r="C97" s="24" t="s">
        <v>9</v>
      </c>
      <c r="D97" s="14"/>
      <c r="E97" s="14"/>
      <c r="F97" s="14"/>
      <c r="G97" s="14"/>
    </row>
    <row r="98" spans="1:7" s="12" customFormat="1">
      <c r="A98" s="66"/>
      <c r="B98" s="67"/>
      <c r="C98" s="25" t="s">
        <v>10</v>
      </c>
      <c r="D98" s="26">
        <v>1225.01</v>
      </c>
      <c r="E98" s="26">
        <f>1225009.8/1000</f>
        <v>1225.0098</v>
      </c>
      <c r="F98" s="26">
        <f>1181259.45/1000</f>
        <v>1181.25945</v>
      </c>
      <c r="G98" s="26">
        <v>0</v>
      </c>
    </row>
    <row r="99" spans="1:7">
      <c r="A99" s="66"/>
      <c r="B99" s="67"/>
      <c r="C99" s="27" t="s">
        <v>11</v>
      </c>
      <c r="D99" s="28">
        <f>D96-D98</f>
        <v>6056.4699999999993</v>
      </c>
      <c r="E99" s="28">
        <f>E96-E98</f>
        <v>4934.1401999999998</v>
      </c>
      <c r="F99" s="28">
        <f>F96-F98</f>
        <v>96.171550000000025</v>
      </c>
      <c r="G99" s="55">
        <f>F99/E99*100</f>
        <v>1.9491045268636678</v>
      </c>
    </row>
    <row r="100" spans="1:7" ht="26.25">
      <c r="A100" s="66"/>
      <c r="B100" s="67"/>
      <c r="C100" s="48" t="s">
        <v>30</v>
      </c>
      <c r="D100" s="41">
        <v>1849.55</v>
      </c>
      <c r="E100" s="41" t="s">
        <v>7</v>
      </c>
      <c r="F100" s="41">
        <f>F101+F102</f>
        <v>5284.25</v>
      </c>
      <c r="G100" s="41" t="s">
        <v>7</v>
      </c>
    </row>
    <row r="101" spans="1:7">
      <c r="A101" s="66"/>
      <c r="B101" s="67"/>
      <c r="C101" s="29" t="s">
        <v>15</v>
      </c>
      <c r="D101" s="14">
        <v>0</v>
      </c>
      <c r="E101" s="14" t="s">
        <v>7</v>
      </c>
      <c r="F101" s="13">
        <v>0</v>
      </c>
      <c r="G101" s="14" t="s">
        <v>7</v>
      </c>
    </row>
    <row r="102" spans="1:7">
      <c r="A102" s="66"/>
      <c r="B102" s="67"/>
      <c r="C102" s="30" t="s">
        <v>16</v>
      </c>
      <c r="D102" s="13">
        <v>1849.55</v>
      </c>
      <c r="E102" s="14" t="s">
        <v>7</v>
      </c>
      <c r="F102" s="13">
        <v>5284.25</v>
      </c>
      <c r="G102" s="14" t="s">
        <v>7</v>
      </c>
    </row>
    <row r="103" spans="1:7" ht="25.5" customHeight="1">
      <c r="A103" s="49">
        <v>12</v>
      </c>
      <c r="B103" s="31" t="s">
        <v>26</v>
      </c>
      <c r="C103" s="20"/>
      <c r="D103" s="21">
        <f>D104</f>
        <v>80446.47</v>
      </c>
      <c r="E103" s="21">
        <f>E104</f>
        <v>80446.47</v>
      </c>
      <c r="F103" s="21">
        <f>F104</f>
        <v>28.38</v>
      </c>
      <c r="G103" s="21" t="s">
        <v>7</v>
      </c>
    </row>
    <row r="104" spans="1:7">
      <c r="A104" s="50"/>
      <c r="B104" s="46"/>
      <c r="C104" s="32" t="s">
        <v>8</v>
      </c>
      <c r="D104" s="34">
        <f>80446470/1000</f>
        <v>80446.47</v>
      </c>
      <c r="E104" s="34">
        <f>80446470/1000</f>
        <v>80446.47</v>
      </c>
      <c r="F104" s="34">
        <v>28.38</v>
      </c>
      <c r="G104" s="34">
        <f>F104/E104*100</f>
        <v>3.5278117237462381E-2</v>
      </c>
    </row>
    <row r="105" spans="1:7">
      <c r="A105" s="51"/>
      <c r="B105" s="47"/>
      <c r="C105" s="24" t="s">
        <v>9</v>
      </c>
      <c r="D105" s="14"/>
      <c r="E105" s="14"/>
      <c r="F105" s="14"/>
      <c r="G105" s="14"/>
    </row>
    <row r="106" spans="1:7" s="12" customFormat="1">
      <c r="A106" s="52"/>
      <c r="B106" s="45"/>
      <c r="C106" s="25" t="s">
        <v>10</v>
      </c>
      <c r="D106" s="26">
        <v>0</v>
      </c>
      <c r="E106" s="26">
        <v>0</v>
      </c>
      <c r="F106" s="26">
        <v>0</v>
      </c>
      <c r="G106" s="26">
        <v>0</v>
      </c>
    </row>
    <row r="107" spans="1:7">
      <c r="A107" s="52"/>
      <c r="B107" s="45"/>
      <c r="C107" s="27" t="s">
        <v>11</v>
      </c>
      <c r="D107" s="28">
        <v>80446.47</v>
      </c>
      <c r="E107" s="28">
        <v>80446.47</v>
      </c>
      <c r="F107" s="28">
        <v>28.38</v>
      </c>
      <c r="G107" s="28">
        <f>F107/E107*100</f>
        <v>3.5278117237462381E-2</v>
      </c>
    </row>
    <row r="108" spans="1:7">
      <c r="A108" s="54"/>
      <c r="B108" s="36"/>
      <c r="C108" s="48" t="s">
        <v>31</v>
      </c>
      <c r="D108" s="41">
        <v>0</v>
      </c>
      <c r="E108" s="41" t="s">
        <v>7</v>
      </c>
      <c r="F108" s="41">
        <v>0</v>
      </c>
      <c r="G108" s="41" t="s">
        <v>7</v>
      </c>
    </row>
    <row r="109" spans="1:7" ht="50.25" customHeight="1">
      <c r="A109" s="49">
        <v>13</v>
      </c>
      <c r="B109" s="31" t="s">
        <v>27</v>
      </c>
      <c r="C109" s="20"/>
      <c r="D109" s="21">
        <f>D110</f>
        <v>43006.239999999998</v>
      </c>
      <c r="E109" s="21">
        <f>E110</f>
        <v>43213.210799999993</v>
      </c>
      <c r="F109" s="21">
        <f>F110</f>
        <v>17980.021639999999</v>
      </c>
      <c r="G109" s="21" t="s">
        <v>7</v>
      </c>
    </row>
    <row r="110" spans="1:7">
      <c r="A110" s="50"/>
      <c r="B110" s="46"/>
      <c r="C110" s="32" t="s">
        <v>8</v>
      </c>
      <c r="D110" s="23">
        <v>43006.239999999998</v>
      </c>
      <c r="E110" s="23">
        <f>43213210.8/1000</f>
        <v>43213.210799999993</v>
      </c>
      <c r="F110" s="23">
        <f>17980021.64/1000</f>
        <v>17980.021639999999</v>
      </c>
      <c r="G110" s="13">
        <f>F110/E110*100</f>
        <v>41.607696598189371</v>
      </c>
    </row>
    <row r="111" spans="1:7">
      <c r="A111" s="51"/>
      <c r="B111" s="47"/>
      <c r="C111" s="24" t="s">
        <v>9</v>
      </c>
      <c r="D111" s="14"/>
      <c r="E111" s="14"/>
      <c r="F111" s="14"/>
      <c r="G111" s="14"/>
    </row>
    <row r="112" spans="1:7" s="12" customFormat="1">
      <c r="A112" s="52"/>
      <c r="B112" s="45"/>
      <c r="C112" s="25" t="s">
        <v>10</v>
      </c>
      <c r="D112" s="26">
        <v>1311.99</v>
      </c>
      <c r="E112" s="26">
        <f>(100000+1211990.41)/1000</f>
        <v>1311.9904099999999</v>
      </c>
      <c r="F112" s="26">
        <f>376941.46/1000</f>
        <v>376.94146000000001</v>
      </c>
      <c r="G112" s="26">
        <f>F112/E112*100</f>
        <v>28.730504211536122</v>
      </c>
    </row>
    <row r="113" spans="1:7">
      <c r="A113" s="52"/>
      <c r="B113" s="45"/>
      <c r="C113" s="27" t="s">
        <v>11</v>
      </c>
      <c r="D113" s="28">
        <v>41694.25</v>
      </c>
      <c r="E113" s="28">
        <f>E110-E112</f>
        <v>41901.220389999995</v>
      </c>
      <c r="F113" s="28">
        <f>F110-F112</f>
        <v>17603.080179999997</v>
      </c>
      <c r="G113" s="28">
        <f>F113/E113*100</f>
        <v>42.010900914478114</v>
      </c>
    </row>
    <row r="114" spans="1:7">
      <c r="A114" s="51"/>
      <c r="B114" s="47"/>
      <c r="C114" s="48" t="s">
        <v>31</v>
      </c>
      <c r="D114" s="41">
        <v>0</v>
      </c>
      <c r="E114" s="41" t="s">
        <v>7</v>
      </c>
      <c r="F114" s="41">
        <v>0</v>
      </c>
      <c r="G114" s="41">
        <v>0</v>
      </c>
    </row>
    <row r="115" spans="1:7" ht="39" customHeight="1">
      <c r="A115" s="49">
        <v>14</v>
      </c>
      <c r="B115" s="31" t="s">
        <v>28</v>
      </c>
      <c r="C115" s="20"/>
      <c r="D115" s="21">
        <f>D116</f>
        <v>62693.63</v>
      </c>
      <c r="E115" s="21">
        <f>E116</f>
        <v>64689.171849999999</v>
      </c>
      <c r="F115" s="21">
        <f>F116</f>
        <v>26713.95145</v>
      </c>
      <c r="G115" s="21" t="s">
        <v>7</v>
      </c>
    </row>
    <row r="116" spans="1:7">
      <c r="A116" s="61"/>
      <c r="B116" s="46"/>
      <c r="C116" s="32" t="s">
        <v>8</v>
      </c>
      <c r="D116" s="23">
        <v>62693.63</v>
      </c>
      <c r="E116" s="23">
        <f>64689171.85/1000</f>
        <v>64689.171849999999</v>
      </c>
      <c r="F116" s="23">
        <f>26713951.45/1000</f>
        <v>26713.95145</v>
      </c>
      <c r="G116" s="13">
        <f>F116/E116*100</f>
        <v>41.295862485214364</v>
      </c>
    </row>
    <row r="117" spans="1:7">
      <c r="A117" s="61"/>
      <c r="B117" s="47"/>
      <c r="C117" s="35" t="s">
        <v>9</v>
      </c>
      <c r="D117" s="14"/>
      <c r="E117" s="14"/>
      <c r="F117" s="14"/>
      <c r="G117" s="14"/>
    </row>
    <row r="118" spans="1:7" s="12" customFormat="1">
      <c r="A118" s="62"/>
      <c r="B118" s="45"/>
      <c r="C118" s="25" t="s">
        <v>10</v>
      </c>
      <c r="D118" s="26">
        <v>0</v>
      </c>
      <c r="E118" s="26">
        <v>0</v>
      </c>
      <c r="F118" s="26">
        <v>0</v>
      </c>
      <c r="G118" s="26">
        <v>0</v>
      </c>
    </row>
    <row r="119" spans="1:7">
      <c r="A119" s="62"/>
      <c r="B119" s="45"/>
      <c r="C119" s="27" t="s">
        <v>11</v>
      </c>
      <c r="D119" s="28">
        <f>D116-D118</f>
        <v>62693.63</v>
      </c>
      <c r="E119" s="28">
        <f>E116-E118</f>
        <v>64689.171849999999</v>
      </c>
      <c r="F119" s="28">
        <f>F116-F118</f>
        <v>26713.95145</v>
      </c>
      <c r="G119" s="28">
        <f>F119/E119*100</f>
        <v>41.295862485214364</v>
      </c>
    </row>
    <row r="120" spans="1:7">
      <c r="A120" s="62"/>
      <c r="B120" s="36"/>
      <c r="C120" s="48" t="s">
        <v>31</v>
      </c>
      <c r="D120" s="41">
        <v>0</v>
      </c>
      <c r="E120" s="41" t="s">
        <v>7</v>
      </c>
      <c r="F120" s="41">
        <v>0</v>
      </c>
      <c r="G120" s="41">
        <v>0</v>
      </c>
    </row>
    <row r="121" spans="1:7">
      <c r="A121" s="15"/>
      <c r="B121" s="16"/>
      <c r="C121" s="17"/>
      <c r="D121" s="18"/>
      <c r="E121" s="18"/>
      <c r="F121" s="18"/>
      <c r="G121" s="18"/>
    </row>
  </sheetData>
  <mergeCells count="21">
    <mergeCell ref="F2:G2"/>
    <mergeCell ref="B5:G5"/>
    <mergeCell ref="A9:A15"/>
    <mergeCell ref="B10:B14"/>
    <mergeCell ref="A25:A29"/>
    <mergeCell ref="B27:B31"/>
    <mergeCell ref="B19:B23"/>
    <mergeCell ref="A19:A23"/>
    <mergeCell ref="B39:B50"/>
    <mergeCell ref="A40:A50"/>
    <mergeCell ref="A53:A58"/>
    <mergeCell ref="B53:B58"/>
    <mergeCell ref="B67:B70"/>
    <mergeCell ref="A116:A117"/>
    <mergeCell ref="A118:A120"/>
    <mergeCell ref="A72:A78"/>
    <mergeCell ref="B72:B78"/>
    <mergeCell ref="B82:B86"/>
    <mergeCell ref="A83:A86"/>
    <mergeCell ref="B96:B102"/>
    <mergeCell ref="A98:A102"/>
  </mergeCells>
  <pageMargins left="0.7" right="0.7" top="0.75" bottom="0.75" header="0.51180555555555496" footer="0.51180555555555496"/>
  <pageSetup paperSize="9" scale="92" firstPageNumber="0" orientation="landscape" horizontalDpi="300" verticalDpi="300" r:id="rId1"/>
  <rowBreaks count="1" manualBreakCount="1">
    <brk id="91" max="6" man="1"/>
  </rowBreaks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="181" zoomScaleNormal="181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="181" zoomScaleNormal="181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myazina</dc:creator>
  <dc:description/>
  <cp:lastModifiedBy>myazina</cp:lastModifiedBy>
  <cp:revision>136</cp:revision>
  <cp:lastPrinted>2022-05-16T12:44:41Z</cp:lastPrinted>
  <dcterms:created xsi:type="dcterms:W3CDTF">2019-08-07T13:05:49Z</dcterms:created>
  <dcterms:modified xsi:type="dcterms:W3CDTF">2023-08-09T11:20:34Z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