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8950" windowHeight="11895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/>
  <c r="E96"/>
  <c r="F76"/>
  <c r="F75"/>
  <c r="F72"/>
  <c r="F107"/>
  <c r="F104"/>
  <c r="E104"/>
  <c r="D103"/>
  <c r="F66"/>
  <c r="E66"/>
  <c r="F119"/>
  <c r="F116"/>
  <c r="E116"/>
  <c r="F48"/>
  <c r="F41"/>
  <c r="F39"/>
  <c r="E41"/>
  <c r="E39"/>
  <c r="F60"/>
  <c r="E60"/>
  <c r="F82"/>
  <c r="F80"/>
  <c r="E82"/>
  <c r="E80"/>
  <c r="F35"/>
  <c r="F33"/>
  <c r="E35"/>
  <c r="E33"/>
  <c r="F98"/>
  <c r="F96"/>
  <c r="F90"/>
  <c r="F88"/>
  <c r="E90"/>
  <c r="E88"/>
  <c r="F54"/>
  <c r="F52"/>
  <c r="E54"/>
  <c r="E52"/>
  <c r="F27"/>
  <c r="F25"/>
  <c r="E27"/>
  <c r="E25"/>
  <c r="F19"/>
  <c r="F17"/>
  <c r="E19"/>
  <c r="E17"/>
  <c r="F112"/>
  <c r="F110"/>
  <c r="E112"/>
  <c r="E110"/>
  <c r="F100"/>
  <c r="D24"/>
  <c r="D51"/>
  <c r="D52"/>
  <c r="F95" l="1"/>
  <c r="F99"/>
  <c r="D119"/>
  <c r="F115"/>
  <c r="E119"/>
  <c r="G119" s="1"/>
  <c r="D115"/>
  <c r="D113"/>
  <c r="G112"/>
  <c r="F113"/>
  <c r="D109"/>
  <c r="G107"/>
  <c r="F103"/>
  <c r="D99"/>
  <c r="E95"/>
  <c r="D95"/>
  <c r="F92"/>
  <c r="F14" s="1"/>
  <c r="G90"/>
  <c r="D84"/>
  <c r="D79" s="1"/>
  <c r="D83"/>
  <c r="F83"/>
  <c r="E79"/>
  <c r="G75"/>
  <c r="G72"/>
  <c r="F71"/>
  <c r="D71"/>
  <c r="G69"/>
  <c r="F65"/>
  <c r="E65"/>
  <c r="D65"/>
  <c r="G63"/>
  <c r="F59"/>
  <c r="E59"/>
  <c r="D59"/>
  <c r="G54"/>
  <c r="E55"/>
  <c r="D47"/>
  <c r="G41"/>
  <c r="F38"/>
  <c r="E38"/>
  <c r="D38"/>
  <c r="D36"/>
  <c r="E36"/>
  <c r="D32"/>
  <c r="D28"/>
  <c r="G27"/>
  <c r="F28"/>
  <c r="G19"/>
  <c r="D16"/>
  <c r="D14"/>
  <c r="D12"/>
  <c r="D10"/>
  <c r="D9" l="1"/>
  <c r="E12"/>
  <c r="E91"/>
  <c r="E113"/>
  <c r="G113" s="1"/>
  <c r="G82"/>
  <c r="G104"/>
  <c r="E28"/>
  <c r="F91"/>
  <c r="G80"/>
  <c r="G33"/>
  <c r="F55"/>
  <c r="G55" s="1"/>
  <c r="E10"/>
  <c r="F12"/>
  <c r="E20"/>
  <c r="G39"/>
  <c r="G52"/>
  <c r="D13"/>
  <c r="F79"/>
  <c r="E83"/>
  <c r="G83" s="1"/>
  <c r="F10"/>
  <c r="F9" s="1"/>
  <c r="F20"/>
  <c r="F32"/>
  <c r="F36"/>
  <c r="G36" s="1"/>
  <c r="E47"/>
  <c r="E51"/>
  <c r="G66"/>
  <c r="G28"/>
  <c r="E99"/>
  <c r="G99" s="1"/>
  <c r="E16"/>
  <c r="G17"/>
  <c r="E24"/>
  <c r="G25"/>
  <c r="G35"/>
  <c r="F47"/>
  <c r="F51"/>
  <c r="G60"/>
  <c r="E87"/>
  <c r="G88"/>
  <c r="G96"/>
  <c r="E109"/>
  <c r="G110"/>
  <c r="E115"/>
  <c r="G116"/>
  <c r="F16"/>
  <c r="F24"/>
  <c r="E32"/>
  <c r="F87"/>
  <c r="E103"/>
  <c r="F109"/>
  <c r="G91" l="1"/>
  <c r="G12"/>
  <c r="G10"/>
  <c r="G20"/>
  <c r="G47"/>
  <c r="E13"/>
  <c r="F13"/>
  <c r="G13" l="1"/>
</calcChain>
</file>

<file path=xl/sharedStrings.xml><?xml version="1.0" encoding="utf-8"?>
<sst xmlns="http://schemas.openxmlformats.org/spreadsheetml/2006/main" count="190" uniqueCount="34">
  <si>
    <t>Приложение 1</t>
  </si>
  <si>
    <t>ИНФОРМАЦИЯ</t>
  </si>
  <si>
    <t>№ п/п</t>
  </si>
  <si>
    <t>Наименование программы</t>
  </si>
  <si>
    <t>Источники ресурсного обеспечения</t>
  </si>
  <si>
    <t>Запланировано к финансированию Программой на 2022 год</t>
  </si>
  <si>
    <t>Кассовые расходы с начала текущего года</t>
  </si>
  <si>
    <t>ВСЕГО по программам:</t>
  </si>
  <si>
    <t>х</t>
  </si>
  <si>
    <t>бюджет округа, всего</t>
  </si>
  <si>
    <t>в том числе:</t>
  </si>
  <si>
    <t>средства краевого бюджета,</t>
  </si>
  <si>
    <t>средства  бюджета округа,</t>
  </si>
  <si>
    <t>средства других источников</t>
  </si>
  <si>
    <t>из них по программам</t>
  </si>
  <si>
    <t xml:space="preserve"> "Развитие образования"</t>
  </si>
  <si>
    <t>"Социальное развитие"</t>
  </si>
  <si>
    <t>средства юридических лиц</t>
  </si>
  <si>
    <t>средства ИП и физических лиц</t>
  </si>
  <si>
    <t>"Социальная поддержка граждан"</t>
  </si>
  <si>
    <t>"Развитие жилищно-коммунального хозяйства"</t>
  </si>
  <si>
    <t xml:space="preserve">"Культура Петровского городского округа Ставропольского края" </t>
  </si>
  <si>
    <t>"Управление финансами"</t>
  </si>
  <si>
    <t>"Управление имуществом"</t>
  </si>
  <si>
    <t>"Модернизация экономики и улучшение инвестиционного климата"</t>
  </si>
  <si>
    <t>"Развитие сельского хозяйства"</t>
  </si>
  <si>
    <t>"Развитие транспортной системы и обеспечение безопасности дорожного движения"</t>
  </si>
  <si>
    <t>"Развитие градостроительства, строительства и архитектуры"</t>
  </si>
  <si>
    <t>"Формирование современной городской среды"</t>
  </si>
  <si>
    <t>"Межнациональные отношения, профилактика правонарушений, терроризма и поддержка казачества"</t>
  </si>
  <si>
    <t>"Совершенствование организации деятельности органов местного самоуправления"</t>
  </si>
  <si>
    <t>о степени освоения денежных средств в ходе реализации муниципальных программ за 9 месяцев  2022 года</t>
  </si>
  <si>
    <t>Сводная бюджетная роспись на                 30 сентября 2022 года</t>
  </si>
  <si>
    <t>В % к сводной  бюджетной  росписи на 30 сентября                   2022 года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</si>
</sst>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F2DCDB"/>
      </patternFill>
    </fill>
    <fill>
      <patternFill patternType="solid">
        <fgColor rgb="FFF2DCDB"/>
        <bgColor rgb="FFC6D9F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vertical="top"/>
    </xf>
    <xf numFmtId="0" fontId="4" fillId="2" borderId="1" xfId="0" applyFont="1" applyFill="1" applyBorder="1"/>
    <xf numFmtId="4" fontId="2" fillId="2" borderId="1" xfId="0" applyNumberFormat="1" applyFont="1" applyFill="1" applyBorder="1" applyAlignment="1">
      <alignment horizontal="right" vertical="top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0" fontId="3" fillId="2" borderId="3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4" borderId="1" xfId="0" applyFont="1" applyFill="1" applyBorder="1"/>
    <xf numFmtId="0" fontId="0" fillId="4" borderId="0" xfId="0" applyFill="1"/>
    <xf numFmtId="0" fontId="4" fillId="5" borderId="1" xfId="0" applyFont="1" applyFill="1" applyBorder="1"/>
    <xf numFmtId="0" fontId="3" fillId="2" borderId="1" xfId="0" applyFont="1" applyFill="1" applyBorder="1"/>
    <xf numFmtId="0" fontId="3" fillId="2" borderId="4" xfId="0" applyFont="1" applyFill="1" applyBorder="1" applyAlignment="1">
      <alignment horizontal="center" vertical="top"/>
    </xf>
    <xf numFmtId="0" fontId="5" fillId="0" borderId="0" xfId="0" applyFont="1"/>
    <xf numFmtId="0" fontId="3" fillId="2" borderId="4" xfId="0" applyFont="1" applyFill="1" applyBorder="1"/>
    <xf numFmtId="0" fontId="3" fillId="0" borderId="4" xfId="0" applyFont="1" applyBorder="1" applyAlignment="1">
      <alignment horizontal="center" vertical="top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3" fillId="0" borderId="5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3" borderId="3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4" fontId="7" fillId="4" borderId="1" xfId="0" applyNumberFormat="1" applyFont="1" applyFill="1" applyBorder="1" applyAlignment="1">
      <alignment horizontal="right" vertical="top"/>
    </xf>
    <xf numFmtId="4" fontId="7" fillId="5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4" fontId="7" fillId="4" borderId="0" xfId="0" applyNumberFormat="1" applyFont="1" applyFill="1"/>
    <xf numFmtId="0" fontId="7" fillId="5" borderId="1" xfId="0" applyFont="1" applyFill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top"/>
    </xf>
    <xf numFmtId="4" fontId="6" fillId="4" borderId="1" xfId="0" applyNumberFormat="1" applyFont="1" applyFill="1" applyBorder="1" applyAlignment="1">
      <alignment horizontal="right" vertical="top"/>
    </xf>
    <xf numFmtId="4" fontId="6" fillId="5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4" fontId="6" fillId="5" borderId="1" xfId="0" applyNumberFormat="1" applyFont="1" applyFill="1" applyBorder="1" applyAlignment="1">
      <alignment vertical="center"/>
    </xf>
    <xf numFmtId="2" fontId="7" fillId="5" borderId="1" xfId="0" applyNumberFormat="1" applyFont="1" applyFill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justify" vertical="top"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view="pageBreakPreview" topLeftCell="A2" zoomScale="173" zoomScaleNormal="136" zoomScaleSheetLayoutView="173" workbookViewId="0">
      <selection activeCell="E9" sqref="E9"/>
    </sheetView>
  </sheetViews>
  <sheetFormatPr defaultRowHeight="15"/>
  <cols>
    <col min="1" max="1" width="8.7109375" customWidth="1"/>
    <col min="2" max="2" width="30.5703125" customWidth="1"/>
    <col min="3" max="3" width="25.42578125" customWidth="1"/>
    <col min="4" max="4" width="15.5703125" customWidth="1"/>
    <col min="5" max="5" width="15.7109375" customWidth="1"/>
    <col min="6" max="6" width="14.7109375" customWidth="1"/>
    <col min="7" max="7" width="18.28515625" customWidth="1"/>
    <col min="8" max="965" width="8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70" t="s">
        <v>0</v>
      </c>
      <c r="G2" s="70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2"/>
      <c r="C4" s="3"/>
      <c r="D4" s="4" t="s">
        <v>1</v>
      </c>
      <c r="E4" s="5"/>
      <c r="F4" s="5"/>
      <c r="G4" s="5"/>
    </row>
    <row r="5" spans="1:7" ht="17.45" customHeight="1">
      <c r="A5" s="1"/>
      <c r="B5" s="71" t="s">
        <v>31</v>
      </c>
      <c r="C5" s="71"/>
      <c r="D5" s="71"/>
      <c r="E5" s="71"/>
      <c r="F5" s="71"/>
      <c r="G5" s="71"/>
    </row>
    <row r="6" spans="1:7">
      <c r="A6" s="1"/>
      <c r="B6" s="1"/>
      <c r="C6" s="1"/>
      <c r="D6" s="1"/>
      <c r="E6" s="1"/>
      <c r="F6" s="1"/>
      <c r="G6" s="1"/>
    </row>
    <row r="7" spans="1:7" ht="76.5" customHeight="1">
      <c r="A7" s="6" t="s">
        <v>2</v>
      </c>
      <c r="B7" s="7" t="s">
        <v>3</v>
      </c>
      <c r="C7" s="7" t="s">
        <v>4</v>
      </c>
      <c r="D7" s="8" t="s">
        <v>5</v>
      </c>
      <c r="E7" s="8" t="s">
        <v>32</v>
      </c>
      <c r="F7" s="8" t="s">
        <v>6</v>
      </c>
      <c r="G7" s="8" t="s">
        <v>33</v>
      </c>
    </row>
    <row r="8" spans="1:7">
      <c r="A8" s="73">
        <v>1</v>
      </c>
      <c r="B8" s="9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3.9" customHeight="1">
      <c r="A9" s="74"/>
      <c r="B9" s="39" t="s">
        <v>7</v>
      </c>
      <c r="C9" s="11"/>
      <c r="D9" s="12">
        <f>D10+D14</f>
        <v>2894349.01</v>
      </c>
      <c r="E9" s="12">
        <f>E10</f>
        <v>2991042.7258899999</v>
      </c>
      <c r="F9" s="12">
        <f>F10+F14</f>
        <v>1855591.9858100002</v>
      </c>
      <c r="G9" s="12" t="s">
        <v>8</v>
      </c>
    </row>
    <row r="10" spans="1:7">
      <c r="A10" s="74"/>
      <c r="B10" s="72"/>
      <c r="C10" s="11" t="s">
        <v>9</v>
      </c>
      <c r="D10" s="13">
        <f>D17+D25+D33+D39+D52+D60+D66+D72+D80+D88+D96+D104+D110+D116</f>
        <v>2856918.59</v>
      </c>
      <c r="E10" s="13">
        <f>E17+E25+E33+E39+E52+E60+E66+E72+E80+E88+E96+E104+E110+E116</f>
        <v>2991042.7258899999</v>
      </c>
      <c r="F10" s="13">
        <f>F17+F25+F33+F39+F52+F60+F66+F72+F80+F88+F96+F104+F110+F116</f>
        <v>1821626.6258100001</v>
      </c>
      <c r="G10" s="13">
        <f>F10/E10*100</f>
        <v>60.902728337588883</v>
      </c>
    </row>
    <row r="11" spans="1:7">
      <c r="A11" s="74"/>
      <c r="B11" s="72"/>
      <c r="C11" s="14" t="s">
        <v>10</v>
      </c>
      <c r="D11" s="15"/>
      <c r="E11" s="15"/>
      <c r="F11" s="15"/>
      <c r="G11" s="15"/>
    </row>
    <row r="12" spans="1:7">
      <c r="A12" s="74"/>
      <c r="B12" s="72"/>
      <c r="C12" s="16" t="s">
        <v>11</v>
      </c>
      <c r="D12" s="17">
        <f>D19+D27+D35+D41+D54+D62+D68+D74+D82+D90+D98+D106+D112+D118</f>
        <v>1792252.32</v>
      </c>
      <c r="E12" s="17">
        <f>E19+E27+E35+E41+E54+E62+E68+E74+E82+E90+E98+E106+E112+E118</f>
        <v>1772985.7394399997</v>
      </c>
      <c r="F12" s="17">
        <f>F19+F27+F35+F41+F54+F62+F68+F74+F82+F90+F98+F106+F112+F118</f>
        <v>1105420.4495500005</v>
      </c>
      <c r="G12" s="13">
        <f>F12/E12*100</f>
        <v>62.347960559409202</v>
      </c>
    </row>
    <row r="13" spans="1:7">
      <c r="A13" s="74"/>
      <c r="B13" s="72"/>
      <c r="C13" s="16" t="s">
        <v>12</v>
      </c>
      <c r="D13" s="17">
        <f>D20+D28+D36+D47+D55+D63+D69+D75+D83+D91+D99+D107+D113+D119</f>
        <v>1064666.27</v>
      </c>
      <c r="E13" s="17">
        <f>E20+E28+E36+E47+E55+E63+E69+E75+E83+E91+E99+E107+E113+E119</f>
        <v>1225511.0397900001</v>
      </c>
      <c r="F13" s="17">
        <f>F20+F28+F36+F47+F55+F63+F69+F75+F83+F91+F99+F107+F113+F119</f>
        <v>716206.17207999993</v>
      </c>
      <c r="G13" s="13">
        <f>F13/E13*100</f>
        <v>58.441429642504637</v>
      </c>
    </row>
    <row r="14" spans="1:7">
      <c r="A14" s="74"/>
      <c r="B14" s="72"/>
      <c r="C14" s="11" t="s">
        <v>13</v>
      </c>
      <c r="D14" s="13">
        <f>D21+D29+D48+D56+D64+D70+D76+D84+D92+D100+D108+D114+D120</f>
        <v>37430.42</v>
      </c>
      <c r="E14" s="13" t="s">
        <v>8</v>
      </c>
      <c r="F14" s="13">
        <f>F21+F29+F48+F56+F64+F70+F76+F84+F92+F100+F108+F114+F120</f>
        <v>33965.360000000001</v>
      </c>
      <c r="G14" s="13" t="s">
        <v>8</v>
      </c>
    </row>
    <row r="15" spans="1:7">
      <c r="A15" s="75"/>
      <c r="B15" s="40" t="s">
        <v>14</v>
      </c>
      <c r="C15" s="18"/>
      <c r="D15" s="19"/>
      <c r="E15" s="19"/>
      <c r="F15" s="19"/>
      <c r="G15" s="19"/>
    </row>
    <row r="16" spans="1:7">
      <c r="A16" s="20">
        <v>1</v>
      </c>
      <c r="B16" s="41" t="s">
        <v>15</v>
      </c>
      <c r="C16" s="21"/>
      <c r="D16" s="45">
        <f>D17+D21</f>
        <v>1045866.67</v>
      </c>
      <c r="E16" s="45">
        <f>E17</f>
        <v>1087149.3170399999</v>
      </c>
      <c r="F16" s="45">
        <f>F17</f>
        <v>690572.69367999991</v>
      </c>
      <c r="G16" s="45" t="s">
        <v>8</v>
      </c>
    </row>
    <row r="17" spans="1:7">
      <c r="A17" s="22"/>
      <c r="B17" s="42"/>
      <c r="C17" s="11" t="s">
        <v>9</v>
      </c>
      <c r="D17" s="46">
        <v>1045737.12</v>
      </c>
      <c r="E17" s="46">
        <f>1087149317.04/1000</f>
        <v>1087149.3170399999</v>
      </c>
      <c r="F17" s="46">
        <f>690572693.68/1000</f>
        <v>690572.69367999991</v>
      </c>
      <c r="G17" s="46">
        <f>F17/E17*100</f>
        <v>63.521420917619118</v>
      </c>
    </row>
    <row r="18" spans="1:7">
      <c r="A18" s="23"/>
      <c r="B18" s="76"/>
      <c r="C18" s="14" t="s">
        <v>10</v>
      </c>
      <c r="D18" s="47"/>
      <c r="E18" s="47"/>
      <c r="F18" s="47"/>
      <c r="G18" s="47"/>
    </row>
    <row r="19" spans="1:7" s="26" customFormat="1">
      <c r="A19" s="24"/>
      <c r="B19" s="76"/>
      <c r="C19" s="25" t="s">
        <v>11</v>
      </c>
      <c r="D19" s="48">
        <v>562316.9</v>
      </c>
      <c r="E19" s="51">
        <f>(169883118.3+208050+352995041.46+18482953+22512000.4+11242251.69+1445920.66+161761.64+3780477.06+723560.67)/1000</f>
        <v>581435.13487999991</v>
      </c>
      <c r="F19" s="48">
        <f>(105999597.54+208050+235532309.59+3959777.46+267411.22+5551600.22+1445920.66+92066.94+3777450.62)/1000</f>
        <v>356834.18425000005</v>
      </c>
      <c r="G19" s="48">
        <f>F19/E19*100</f>
        <v>61.371279931964494</v>
      </c>
    </row>
    <row r="20" spans="1:7">
      <c r="A20" s="24"/>
      <c r="B20" s="76"/>
      <c r="C20" s="27" t="s">
        <v>12</v>
      </c>
      <c r="D20" s="49">
        <v>483420.22</v>
      </c>
      <c r="E20" s="49">
        <f>E17-E19</f>
        <v>505714.18215999997</v>
      </c>
      <c r="F20" s="49">
        <f>F17-F19</f>
        <v>333738.50942999986</v>
      </c>
      <c r="G20" s="49">
        <f>F20/E20*100</f>
        <v>65.993504078635922</v>
      </c>
    </row>
    <row r="21" spans="1:7">
      <c r="A21" s="23"/>
      <c r="B21" s="76"/>
      <c r="C21" s="11" t="s">
        <v>13</v>
      </c>
      <c r="D21" s="50">
        <v>129.55000000000001</v>
      </c>
      <c r="E21" s="50" t="s">
        <v>8</v>
      </c>
      <c r="F21" s="50">
        <v>0</v>
      </c>
      <c r="G21" s="50" t="s">
        <v>8</v>
      </c>
    </row>
    <row r="22" spans="1:7">
      <c r="A22" s="37"/>
      <c r="B22" s="76"/>
      <c r="C22" s="18" t="s">
        <v>17</v>
      </c>
      <c r="D22" s="47">
        <v>0</v>
      </c>
      <c r="E22" s="47" t="s">
        <v>8</v>
      </c>
      <c r="F22" s="47">
        <v>0</v>
      </c>
      <c r="G22" s="50" t="s">
        <v>8</v>
      </c>
    </row>
    <row r="23" spans="1:7">
      <c r="A23" s="37"/>
      <c r="B23" s="77"/>
      <c r="C23" s="30" t="s">
        <v>18</v>
      </c>
      <c r="D23" s="47">
        <v>129.55000000000001</v>
      </c>
      <c r="E23" s="47" t="s">
        <v>8</v>
      </c>
      <c r="F23" s="47">
        <v>0</v>
      </c>
      <c r="G23" s="50" t="s">
        <v>8</v>
      </c>
    </row>
    <row r="24" spans="1:7">
      <c r="A24" s="20">
        <v>2</v>
      </c>
      <c r="B24" s="38" t="s">
        <v>16</v>
      </c>
      <c r="C24" s="21"/>
      <c r="D24" s="45">
        <f>D25+D29</f>
        <v>57414.700000000004</v>
      </c>
      <c r="E24" s="45">
        <f>E25</f>
        <v>60517.744810000004</v>
      </c>
      <c r="F24" s="45">
        <f>F25+F29</f>
        <v>40040.332280000002</v>
      </c>
      <c r="G24" s="45" t="s">
        <v>8</v>
      </c>
    </row>
    <row r="25" spans="1:7">
      <c r="A25" s="63"/>
      <c r="B25" s="42"/>
      <c r="C25" s="28" t="s">
        <v>9</v>
      </c>
      <c r="D25" s="46">
        <v>56948.9</v>
      </c>
      <c r="E25" s="46">
        <f>60517744.81/1000</f>
        <v>60517.744810000004</v>
      </c>
      <c r="F25" s="46">
        <f>39789332.28/1000</f>
        <v>39789.332280000002</v>
      </c>
      <c r="G25" s="50">
        <f>F25/E25*100</f>
        <v>65.748207248835186</v>
      </c>
    </row>
    <row r="26" spans="1:7">
      <c r="A26" s="63"/>
      <c r="B26" s="43"/>
      <c r="C26" s="14" t="s">
        <v>10</v>
      </c>
      <c r="D26" s="47"/>
      <c r="E26" s="47"/>
      <c r="F26" s="47"/>
      <c r="G26" s="47"/>
    </row>
    <row r="27" spans="1:7" s="26" customFormat="1">
      <c r="A27" s="63"/>
      <c r="B27" s="67"/>
      <c r="C27" s="25" t="s">
        <v>11</v>
      </c>
      <c r="D27" s="48">
        <v>17479.96</v>
      </c>
      <c r="E27" s="48">
        <f>(1720129.31+12851229.21+3032900.98)/1000</f>
        <v>17604.2595</v>
      </c>
      <c r="F27" s="48">
        <f>(1720129.31+8248711.94+1861505.95)/1000</f>
        <v>11830.3472</v>
      </c>
      <c r="G27" s="48">
        <f>F27/E27*100</f>
        <v>67.201617881172453</v>
      </c>
    </row>
    <row r="28" spans="1:7">
      <c r="A28" s="63"/>
      <c r="B28" s="67"/>
      <c r="C28" s="27" t="s">
        <v>12</v>
      </c>
      <c r="D28" s="52">
        <f>D25-D27</f>
        <v>39468.94</v>
      </c>
      <c r="E28" s="49">
        <f>E25-E27</f>
        <v>42913.485310000004</v>
      </c>
      <c r="F28" s="49">
        <f>F25-F27</f>
        <v>27958.985080000002</v>
      </c>
      <c r="G28" s="49">
        <f>F28/E28*100</f>
        <v>65.151979332437961</v>
      </c>
    </row>
    <row r="29" spans="1:7">
      <c r="A29" s="63"/>
      <c r="B29" s="67"/>
      <c r="C29" s="11" t="s">
        <v>13</v>
      </c>
      <c r="D29" s="50">
        <v>465.8</v>
      </c>
      <c r="E29" s="50" t="s">
        <v>8</v>
      </c>
      <c r="F29" s="50">
        <v>251</v>
      </c>
      <c r="G29" s="50" t="s">
        <v>8</v>
      </c>
    </row>
    <row r="30" spans="1:7">
      <c r="A30" s="24"/>
      <c r="B30" s="67"/>
      <c r="C30" s="18" t="s">
        <v>17</v>
      </c>
      <c r="D30" s="47">
        <v>0</v>
      </c>
      <c r="E30" s="47" t="s">
        <v>8</v>
      </c>
      <c r="F30" s="47">
        <v>0</v>
      </c>
      <c r="G30" s="47" t="s">
        <v>8</v>
      </c>
    </row>
    <row r="31" spans="1:7">
      <c r="A31" s="29"/>
      <c r="B31" s="67"/>
      <c r="C31" s="30" t="s">
        <v>18</v>
      </c>
      <c r="D31" s="47">
        <v>465.8</v>
      </c>
      <c r="E31" s="47" t="s">
        <v>8</v>
      </c>
      <c r="F31" s="47">
        <v>251</v>
      </c>
      <c r="G31" s="47" t="s">
        <v>8</v>
      </c>
    </row>
    <row r="32" spans="1:7" ht="27" customHeight="1">
      <c r="A32" s="20">
        <v>3</v>
      </c>
      <c r="B32" s="38" t="s">
        <v>19</v>
      </c>
      <c r="C32" s="21"/>
      <c r="D32" s="45">
        <f>D33+D37</f>
        <v>622273.15</v>
      </c>
      <c r="E32" s="45">
        <f>E33</f>
        <v>628495.36914999993</v>
      </c>
      <c r="F32" s="45">
        <f>F33+F37</f>
        <v>524794.33594999998</v>
      </c>
      <c r="G32" s="45" t="s">
        <v>8</v>
      </c>
    </row>
    <row r="33" spans="1:7">
      <c r="A33" s="22"/>
      <c r="B33" s="42"/>
      <c r="C33" s="28" t="s">
        <v>9</v>
      </c>
      <c r="D33" s="46">
        <v>622273.15</v>
      </c>
      <c r="E33" s="46">
        <f>628495369.15/1000</f>
        <v>628495.36914999993</v>
      </c>
      <c r="F33" s="46">
        <f>524794335.95/1000</f>
        <v>524794.33594999998</v>
      </c>
      <c r="G33" s="50">
        <f>F33/E33*100</f>
        <v>83.500111808262162</v>
      </c>
    </row>
    <row r="34" spans="1:7">
      <c r="A34" s="23"/>
      <c r="B34" s="43"/>
      <c r="C34" s="14" t="s">
        <v>10</v>
      </c>
      <c r="D34" s="47"/>
      <c r="E34" s="47"/>
      <c r="F34" s="47"/>
      <c r="G34" s="47"/>
    </row>
    <row r="35" spans="1:7" s="26" customFormat="1">
      <c r="A35" s="24"/>
      <c r="B35" s="44"/>
      <c r="C35" s="25" t="s">
        <v>11</v>
      </c>
      <c r="D35" s="48">
        <v>622181.07999999996</v>
      </c>
      <c r="E35" s="48">
        <f>(65853540.21+447874218.61+48427672.97+39220283.3+27027584.06)/1000</f>
        <v>628403.29914999986</v>
      </c>
      <c r="F35" s="48">
        <f>(56384394.7+373766080.21+37409369.46+39220282.61+18014208.97)/1000</f>
        <v>524794.33594999998</v>
      </c>
      <c r="G35" s="48">
        <f>F35/E35*100</f>
        <v>83.512345759459734</v>
      </c>
    </row>
    <row r="36" spans="1:7">
      <c r="A36" s="24"/>
      <c r="B36" s="44"/>
      <c r="C36" s="27" t="s">
        <v>12</v>
      </c>
      <c r="D36" s="49">
        <f>D33-D35</f>
        <v>92.070000000065193</v>
      </c>
      <c r="E36" s="49">
        <f>E33-E35</f>
        <v>92.070000000065193</v>
      </c>
      <c r="F36" s="49">
        <f>F33-F35</f>
        <v>0</v>
      </c>
      <c r="G36" s="49">
        <f>F36/E36*100</f>
        <v>0</v>
      </c>
    </row>
    <row r="37" spans="1:7">
      <c r="A37" s="23"/>
      <c r="B37" s="43"/>
      <c r="C37" s="11" t="s">
        <v>13</v>
      </c>
      <c r="D37" s="50">
        <v>0</v>
      </c>
      <c r="E37" s="50" t="s">
        <v>8</v>
      </c>
      <c r="F37" s="50">
        <v>0</v>
      </c>
      <c r="G37" s="50">
        <v>0</v>
      </c>
    </row>
    <row r="38" spans="1:7" ht="25.5" customHeight="1">
      <c r="A38" s="20">
        <v>4</v>
      </c>
      <c r="B38" s="38" t="s">
        <v>20</v>
      </c>
      <c r="C38" s="21"/>
      <c r="D38" s="45">
        <f>D39+D48</f>
        <v>120203.14</v>
      </c>
      <c r="E38" s="45">
        <f>E39</f>
        <v>104878.62059000001</v>
      </c>
      <c r="F38" s="45">
        <f>F39+F48</f>
        <v>84847.168019999997</v>
      </c>
      <c r="G38" s="45" t="s">
        <v>8</v>
      </c>
    </row>
    <row r="39" spans="1:7">
      <c r="A39" s="22"/>
      <c r="B39" s="69"/>
      <c r="C39" s="28" t="s">
        <v>9</v>
      </c>
      <c r="D39" s="46">
        <v>96748.98</v>
      </c>
      <c r="E39" s="46">
        <f>104878620.59/1000</f>
        <v>104878.62059000001</v>
      </c>
      <c r="F39" s="46">
        <f>73555538.02/1000</f>
        <v>73555.538019999993</v>
      </c>
      <c r="G39" s="50">
        <f>F39/E39*100</f>
        <v>70.133967825100655</v>
      </c>
    </row>
    <row r="40" spans="1:7">
      <c r="A40" s="65"/>
      <c r="B40" s="69"/>
      <c r="C40" s="14" t="s">
        <v>10</v>
      </c>
      <c r="D40" s="47"/>
      <c r="E40" s="47"/>
      <c r="F40" s="47"/>
      <c r="G40" s="47"/>
    </row>
    <row r="41" spans="1:7" s="26" customFormat="1">
      <c r="A41" s="65"/>
      <c r="B41" s="69"/>
      <c r="C41" s="25" t="s">
        <v>11</v>
      </c>
      <c r="D41" s="48">
        <v>15149.09</v>
      </c>
      <c r="E41" s="48">
        <f>(829812.1+4000000+10319283.29)/1000</f>
        <v>15149.095389999999</v>
      </c>
      <c r="F41" s="48">
        <f>(829499.85+3300140.76+7516511.06)/1000</f>
        <v>11646.151669999999</v>
      </c>
      <c r="G41" s="56">
        <f>F41/E41*100</f>
        <v>76.876878587005848</v>
      </c>
    </row>
    <row r="42" spans="1:7" hidden="1">
      <c r="A42" s="65"/>
      <c r="B42" s="69"/>
      <c r="C42" s="16"/>
      <c r="D42" s="55"/>
      <c r="E42" s="55"/>
      <c r="F42" s="55"/>
      <c r="G42" s="55"/>
    </row>
    <row r="43" spans="1:7" hidden="1">
      <c r="A43" s="65"/>
      <c r="B43" s="69"/>
      <c r="C43" s="16"/>
      <c r="D43" s="55"/>
      <c r="E43" s="55"/>
      <c r="F43" s="55"/>
      <c r="G43" s="55"/>
    </row>
    <row r="44" spans="1:7" hidden="1">
      <c r="A44" s="65"/>
      <c r="B44" s="69"/>
      <c r="C44" s="16"/>
      <c r="D44" s="55"/>
      <c r="E44" s="55"/>
      <c r="F44" s="55"/>
      <c r="G44" s="55"/>
    </row>
    <row r="45" spans="1:7" hidden="1">
      <c r="A45" s="65"/>
      <c r="B45" s="69"/>
      <c r="C45" s="16"/>
      <c r="D45" s="55"/>
      <c r="E45" s="55"/>
      <c r="F45" s="55"/>
      <c r="G45" s="55"/>
    </row>
    <row r="46" spans="1:7" hidden="1">
      <c r="A46" s="65"/>
      <c r="B46" s="69"/>
      <c r="C46" s="16"/>
      <c r="D46" s="55"/>
      <c r="E46" s="55"/>
      <c r="F46" s="55"/>
      <c r="G46" s="55"/>
    </row>
    <row r="47" spans="1:7">
      <c r="A47" s="65"/>
      <c r="B47" s="69"/>
      <c r="C47" s="27" t="s">
        <v>12</v>
      </c>
      <c r="D47" s="49">
        <f>D39-D41</f>
        <v>81599.89</v>
      </c>
      <c r="E47" s="49">
        <f>E39-E41</f>
        <v>89729.525200000004</v>
      </c>
      <c r="F47" s="49">
        <f>F39-F41</f>
        <v>61909.386349999993</v>
      </c>
      <c r="G47" s="57">
        <f>F47/E47*100</f>
        <v>68.995557718609206</v>
      </c>
    </row>
    <row r="48" spans="1:7">
      <c r="A48" s="65"/>
      <c r="B48" s="69"/>
      <c r="C48" s="11" t="s">
        <v>13</v>
      </c>
      <c r="D48" s="50">
        <v>23454.16</v>
      </c>
      <c r="E48" s="50" t="s">
        <v>8</v>
      </c>
      <c r="F48" s="50">
        <f>F49+F50</f>
        <v>11291.63</v>
      </c>
      <c r="G48" s="50" t="s">
        <v>8</v>
      </c>
    </row>
    <row r="49" spans="1:7">
      <c r="A49" s="65"/>
      <c r="B49" s="69"/>
      <c r="C49" s="18" t="s">
        <v>17</v>
      </c>
      <c r="D49" s="47">
        <v>0</v>
      </c>
      <c r="E49" s="47" t="s">
        <v>8</v>
      </c>
      <c r="F49" s="47">
        <v>0</v>
      </c>
      <c r="G49" s="47" t="s">
        <v>8</v>
      </c>
    </row>
    <row r="50" spans="1:7">
      <c r="A50" s="65"/>
      <c r="B50" s="69"/>
      <c r="C50" s="30" t="s">
        <v>18</v>
      </c>
      <c r="D50" s="47">
        <v>23454.16</v>
      </c>
      <c r="E50" s="47" t="s">
        <v>8</v>
      </c>
      <c r="F50" s="47">
        <v>11291.63</v>
      </c>
      <c r="G50" s="47" t="s">
        <v>8</v>
      </c>
    </row>
    <row r="51" spans="1:7" ht="26.25" customHeight="1">
      <c r="A51" s="20">
        <v>5</v>
      </c>
      <c r="B51" s="38" t="s">
        <v>21</v>
      </c>
      <c r="C51" s="21"/>
      <c r="D51" s="45">
        <f>D52+D56</f>
        <v>359789.72</v>
      </c>
      <c r="E51" s="45">
        <f>E52</f>
        <v>370994.41031000001</v>
      </c>
      <c r="F51" s="45">
        <f>F52+F56</f>
        <v>222323.61085</v>
      </c>
      <c r="G51" s="45" t="s">
        <v>8</v>
      </c>
    </row>
    <row r="52" spans="1:7">
      <c r="A52" s="22"/>
      <c r="B52" s="42"/>
      <c r="C52" s="28" t="s">
        <v>9</v>
      </c>
      <c r="D52" s="46">
        <f>D54+D55</f>
        <v>359571.62</v>
      </c>
      <c r="E52" s="46">
        <f>370994410.31/1000</f>
        <v>370994.41031000001</v>
      </c>
      <c r="F52" s="46">
        <f>222323610.85/1000</f>
        <v>222323.61085</v>
      </c>
      <c r="G52" s="50">
        <f>F52/E52*100</f>
        <v>59.926404460980464</v>
      </c>
    </row>
    <row r="53" spans="1:7">
      <c r="A53" s="65"/>
      <c r="B53" s="66"/>
      <c r="C53" s="14" t="s">
        <v>10</v>
      </c>
      <c r="D53" s="47"/>
      <c r="E53" s="47"/>
      <c r="F53" s="47"/>
      <c r="G53" s="47"/>
    </row>
    <row r="54" spans="1:7" s="26" customFormat="1">
      <c r="A54" s="65"/>
      <c r="B54" s="66"/>
      <c r="C54" s="25" t="s">
        <v>11</v>
      </c>
      <c r="D54" s="48">
        <v>183400.59</v>
      </c>
      <c r="E54" s="48">
        <f>(1229300+152508204.1+417260.99+170000+3590099.01+25233198.51)/1000</f>
        <v>183148.06260999999</v>
      </c>
      <c r="F54" s="48">
        <f>(1229300+74959754.48+417260.99+100656.67+3590099.01+24010864.22+252525.25)/1000</f>
        <v>104560.46062</v>
      </c>
      <c r="G54" s="48">
        <f>F54/E54*100</f>
        <v>57.09067250285559</v>
      </c>
    </row>
    <row r="55" spans="1:7">
      <c r="A55" s="65"/>
      <c r="B55" s="66"/>
      <c r="C55" s="27" t="s">
        <v>12</v>
      </c>
      <c r="D55" s="49">
        <v>176171.03</v>
      </c>
      <c r="E55" s="49">
        <f>E52-E54</f>
        <v>187846.34770000001</v>
      </c>
      <c r="F55" s="49">
        <f>F52-F54</f>
        <v>117763.15023</v>
      </c>
      <c r="G55" s="49">
        <f>F55/E55*100</f>
        <v>62.691211020016013</v>
      </c>
    </row>
    <row r="56" spans="1:7">
      <c r="A56" s="65"/>
      <c r="B56" s="66"/>
      <c r="C56" s="11" t="s">
        <v>13</v>
      </c>
      <c r="D56" s="50">
        <v>218.1</v>
      </c>
      <c r="E56" s="50" t="s">
        <v>8</v>
      </c>
      <c r="F56" s="50">
        <v>0</v>
      </c>
      <c r="G56" s="50" t="s">
        <v>8</v>
      </c>
    </row>
    <row r="57" spans="1:7">
      <c r="A57" s="65"/>
      <c r="B57" s="66"/>
      <c r="C57" s="18" t="s">
        <v>17</v>
      </c>
      <c r="D57" s="47">
        <v>0</v>
      </c>
      <c r="E57" s="47" t="s">
        <v>8</v>
      </c>
      <c r="F57" s="47">
        <v>0</v>
      </c>
      <c r="G57" s="47" t="s">
        <v>8</v>
      </c>
    </row>
    <row r="58" spans="1:7">
      <c r="A58" s="65"/>
      <c r="B58" s="66"/>
      <c r="C58" s="30" t="s">
        <v>18</v>
      </c>
      <c r="D58" s="47">
        <v>218.1</v>
      </c>
      <c r="E58" s="47" t="s">
        <v>8</v>
      </c>
      <c r="F58" s="47">
        <v>0</v>
      </c>
      <c r="G58" s="47" t="s">
        <v>8</v>
      </c>
    </row>
    <row r="59" spans="1:7">
      <c r="A59" s="20">
        <v>6</v>
      </c>
      <c r="B59" s="38" t="s">
        <v>22</v>
      </c>
      <c r="C59" s="21"/>
      <c r="D59" s="45">
        <f>D60</f>
        <v>64753.47</v>
      </c>
      <c r="E59" s="45">
        <f>E60</f>
        <v>66091.154280000002</v>
      </c>
      <c r="F59" s="45">
        <f>F60</f>
        <v>38025.664479999999</v>
      </c>
      <c r="G59" s="45" t="s">
        <v>8</v>
      </c>
    </row>
    <row r="60" spans="1:7">
      <c r="A60" s="22"/>
      <c r="B60" s="42"/>
      <c r="C60" s="28" t="s">
        <v>9</v>
      </c>
      <c r="D60" s="46">
        <v>64753.47</v>
      </c>
      <c r="E60" s="46">
        <f>66091154.28/1000</f>
        <v>66091.154280000002</v>
      </c>
      <c r="F60" s="46">
        <f>38025664.48/1000</f>
        <v>38025.664479999999</v>
      </c>
      <c r="G60" s="50">
        <f>F60/E60*100</f>
        <v>57.535179850092334</v>
      </c>
    </row>
    <row r="61" spans="1:7">
      <c r="A61" s="23"/>
      <c r="B61" s="43"/>
      <c r="C61" s="14" t="s">
        <v>10</v>
      </c>
      <c r="D61" s="47"/>
      <c r="E61" s="47"/>
      <c r="F61" s="47"/>
      <c r="G61" s="47"/>
    </row>
    <row r="62" spans="1:7" s="26" customFormat="1">
      <c r="A62" s="24"/>
      <c r="B62" s="44"/>
      <c r="C62" s="25" t="s">
        <v>11</v>
      </c>
      <c r="D62" s="48">
        <v>0</v>
      </c>
      <c r="E62" s="48">
        <v>0</v>
      </c>
      <c r="F62" s="48">
        <v>0</v>
      </c>
      <c r="G62" s="48">
        <v>0</v>
      </c>
    </row>
    <row r="63" spans="1:7">
      <c r="A63" s="24"/>
      <c r="B63" s="44"/>
      <c r="C63" s="27" t="s">
        <v>12</v>
      </c>
      <c r="D63" s="49">
        <v>64753.47</v>
      </c>
      <c r="E63" s="49">
        <v>73768.710000000006</v>
      </c>
      <c r="F63" s="49">
        <v>38025.660000000003</v>
      </c>
      <c r="G63" s="49">
        <f>F63/E63*100</f>
        <v>51.547139701914269</v>
      </c>
    </row>
    <row r="64" spans="1:7">
      <c r="A64" s="23"/>
      <c r="B64" s="43"/>
      <c r="C64" s="11" t="s">
        <v>13</v>
      </c>
      <c r="D64" s="50">
        <v>0</v>
      </c>
      <c r="E64" s="50" t="s">
        <v>8</v>
      </c>
      <c r="F64" s="50">
        <v>0</v>
      </c>
      <c r="G64" s="50" t="s">
        <v>8</v>
      </c>
    </row>
    <row r="65" spans="1:7">
      <c r="A65" s="20">
        <v>7</v>
      </c>
      <c r="B65" s="38" t="s">
        <v>23</v>
      </c>
      <c r="C65" s="21"/>
      <c r="D65" s="58">
        <f>D66</f>
        <v>46791.15</v>
      </c>
      <c r="E65" s="58">
        <f>E66</f>
        <v>52371.333310000002</v>
      </c>
      <c r="F65" s="58">
        <f>F66</f>
        <v>35467.529700000006</v>
      </c>
      <c r="G65" s="45" t="s">
        <v>8</v>
      </c>
    </row>
    <row r="66" spans="1:7">
      <c r="A66" s="22"/>
      <c r="B66" s="42"/>
      <c r="C66" s="28" t="s">
        <v>9</v>
      </c>
      <c r="D66" s="59">
        <v>46791.15</v>
      </c>
      <c r="E66" s="46">
        <f>52371333.31/1000</f>
        <v>52371.333310000002</v>
      </c>
      <c r="F66" s="46">
        <f>35467529.7/1000</f>
        <v>35467.529700000006</v>
      </c>
      <c r="G66" s="50">
        <f>F66/E66*100</f>
        <v>67.723174985937746</v>
      </c>
    </row>
    <row r="67" spans="1:7">
      <c r="A67" s="23"/>
      <c r="B67" s="66"/>
      <c r="C67" s="14" t="s">
        <v>10</v>
      </c>
      <c r="D67" s="47"/>
      <c r="E67" s="47"/>
      <c r="F67" s="47"/>
      <c r="G67" s="47"/>
    </row>
    <row r="68" spans="1:7" s="26" customFormat="1">
      <c r="A68" s="24"/>
      <c r="B68" s="66"/>
      <c r="C68" s="25" t="s">
        <v>11</v>
      </c>
      <c r="D68" s="48">
        <v>0</v>
      </c>
      <c r="E68" s="48">
        <v>0</v>
      </c>
      <c r="F68" s="48">
        <v>0</v>
      </c>
      <c r="G68" s="48">
        <v>0</v>
      </c>
    </row>
    <row r="69" spans="1:7">
      <c r="A69" s="24"/>
      <c r="B69" s="66"/>
      <c r="C69" s="27" t="s">
        <v>12</v>
      </c>
      <c r="D69" s="49">
        <v>46791.15</v>
      </c>
      <c r="E69" s="49">
        <v>52371.33</v>
      </c>
      <c r="F69" s="49">
        <v>35467.53</v>
      </c>
      <c r="G69" s="60">
        <f>F69/E69*100</f>
        <v>67.723179839045528</v>
      </c>
    </row>
    <row r="70" spans="1:7">
      <c r="A70" s="23"/>
      <c r="B70" s="66"/>
      <c r="C70" s="11" t="s">
        <v>13</v>
      </c>
      <c r="D70" s="50">
        <v>0</v>
      </c>
      <c r="E70" s="50" t="s">
        <v>8</v>
      </c>
      <c r="F70" s="50">
        <v>0</v>
      </c>
      <c r="G70" s="50">
        <v>0</v>
      </c>
    </row>
    <row r="71" spans="1:7" ht="41.25" customHeight="1">
      <c r="A71" s="20">
        <v>8</v>
      </c>
      <c r="B71" s="38" t="s">
        <v>24</v>
      </c>
      <c r="C71" s="21"/>
      <c r="D71" s="45">
        <f>D72+D76</f>
        <v>1248</v>
      </c>
      <c r="E71" s="45">
        <v>390</v>
      </c>
      <c r="F71" s="45">
        <f>F72+F76</f>
        <v>7072.3652000000002</v>
      </c>
      <c r="G71" s="45" t="s">
        <v>8</v>
      </c>
    </row>
    <row r="72" spans="1:7">
      <c r="A72" s="65"/>
      <c r="B72" s="66"/>
      <c r="C72" s="31" t="s">
        <v>9</v>
      </c>
      <c r="D72" s="62">
        <v>390</v>
      </c>
      <c r="E72" s="62">
        <v>390</v>
      </c>
      <c r="F72" s="62">
        <f>53055.2/1000</f>
        <v>53.055199999999999</v>
      </c>
      <c r="G72" s="50">
        <f>F72/E72*100</f>
        <v>13.603897435897435</v>
      </c>
    </row>
    <row r="73" spans="1:7">
      <c r="A73" s="65"/>
      <c r="B73" s="66"/>
      <c r="C73" s="14" t="s">
        <v>10</v>
      </c>
      <c r="D73" s="47"/>
      <c r="E73" s="47"/>
      <c r="F73" s="47"/>
      <c r="G73" s="47"/>
    </row>
    <row r="74" spans="1:7" s="26" customFormat="1">
      <c r="A74" s="65"/>
      <c r="B74" s="66"/>
      <c r="C74" s="25" t="s">
        <v>11</v>
      </c>
      <c r="D74" s="48">
        <v>0</v>
      </c>
      <c r="E74" s="48">
        <v>0</v>
      </c>
      <c r="F74" s="48">
        <v>0</v>
      </c>
      <c r="G74" s="48">
        <v>0</v>
      </c>
    </row>
    <row r="75" spans="1:7">
      <c r="A75" s="65"/>
      <c r="B75" s="66"/>
      <c r="C75" s="27" t="s">
        <v>12</v>
      </c>
      <c r="D75" s="49">
        <v>390</v>
      </c>
      <c r="E75" s="49">
        <v>390</v>
      </c>
      <c r="F75" s="49">
        <f>F72-F74</f>
        <v>53.055199999999999</v>
      </c>
      <c r="G75" s="49">
        <f>F75/E75*100</f>
        <v>13.603897435897435</v>
      </c>
    </row>
    <row r="76" spans="1:7">
      <c r="A76" s="65"/>
      <c r="B76" s="66"/>
      <c r="C76" s="11" t="s">
        <v>13</v>
      </c>
      <c r="D76" s="50">
        <v>858</v>
      </c>
      <c r="E76" s="50" t="s">
        <v>8</v>
      </c>
      <c r="F76" s="50">
        <f>F77+F78</f>
        <v>7019.31</v>
      </c>
      <c r="G76" s="50" t="s">
        <v>8</v>
      </c>
    </row>
    <row r="77" spans="1:7">
      <c r="A77" s="65"/>
      <c r="B77" s="66"/>
      <c r="C77" s="18" t="s">
        <v>17</v>
      </c>
      <c r="D77" s="47">
        <v>840</v>
      </c>
      <c r="E77" s="47" t="s">
        <v>8</v>
      </c>
      <c r="F77" s="47">
        <v>6419.31</v>
      </c>
      <c r="G77" s="47" t="s">
        <v>8</v>
      </c>
    </row>
    <row r="78" spans="1:7">
      <c r="A78" s="65"/>
      <c r="B78" s="66"/>
      <c r="C78" s="30" t="s">
        <v>18</v>
      </c>
      <c r="D78" s="47">
        <v>18</v>
      </c>
      <c r="E78" s="47" t="s">
        <v>8</v>
      </c>
      <c r="F78" s="47">
        <v>600</v>
      </c>
      <c r="G78" s="47" t="s">
        <v>8</v>
      </c>
    </row>
    <row r="79" spans="1:7" ht="16.5" customHeight="1">
      <c r="A79" s="20">
        <v>9</v>
      </c>
      <c r="B79" s="38" t="s">
        <v>25</v>
      </c>
      <c r="C79" s="21"/>
      <c r="D79" s="45">
        <f>D80+D84</f>
        <v>7794.92</v>
      </c>
      <c r="E79" s="45">
        <f>E80</f>
        <v>7209.1382599999997</v>
      </c>
      <c r="F79" s="45">
        <f>F80+F84</f>
        <v>4015.9480099999996</v>
      </c>
      <c r="G79" s="45" t="s">
        <v>8</v>
      </c>
    </row>
    <row r="80" spans="1:7">
      <c r="A80" s="22"/>
      <c r="B80" s="42"/>
      <c r="C80" s="28" t="s">
        <v>9</v>
      </c>
      <c r="D80" s="46">
        <v>6921.92</v>
      </c>
      <c r="E80" s="46">
        <f>7209138.26/1000</f>
        <v>7209.1382599999997</v>
      </c>
      <c r="F80" s="46">
        <f>4015948.01/1000</f>
        <v>4015.9480099999996</v>
      </c>
      <c r="G80" s="50">
        <f>F80/E80*100</f>
        <v>55.706353036430734</v>
      </c>
    </row>
    <row r="81" spans="1:7">
      <c r="A81" s="23"/>
      <c r="B81" s="43"/>
      <c r="C81" s="14" t="s">
        <v>10</v>
      </c>
      <c r="D81" s="47"/>
      <c r="E81" s="47"/>
      <c r="F81" s="47"/>
      <c r="G81" s="47"/>
    </row>
    <row r="82" spans="1:7" s="26" customFormat="1">
      <c r="A82" s="24"/>
      <c r="B82" s="67"/>
      <c r="C82" s="25" t="s">
        <v>11</v>
      </c>
      <c r="D82" s="48">
        <v>2497.63</v>
      </c>
      <c r="E82" s="48">
        <f>(210348.72+2375929.54)/1000</f>
        <v>2586.27826</v>
      </c>
      <c r="F82" s="48">
        <f>(210348.72+1447121.64)/1000</f>
        <v>1657.4703599999998</v>
      </c>
      <c r="G82" s="48">
        <f>F82/E82*100</f>
        <v>64.087085509507389</v>
      </c>
    </row>
    <row r="83" spans="1:7">
      <c r="A83" s="68"/>
      <c r="B83" s="67"/>
      <c r="C83" s="27" t="s">
        <v>12</v>
      </c>
      <c r="D83" s="49">
        <f>D80-D82</f>
        <v>4424.29</v>
      </c>
      <c r="E83" s="49">
        <f>E80-E82</f>
        <v>4622.8599999999997</v>
      </c>
      <c r="F83" s="49">
        <f>F80-F82</f>
        <v>2358.4776499999998</v>
      </c>
      <c r="G83" s="49">
        <f>F83/E83*100</f>
        <v>51.017717387072068</v>
      </c>
    </row>
    <row r="84" spans="1:7">
      <c r="A84" s="68"/>
      <c r="B84" s="67"/>
      <c r="C84" s="11" t="s">
        <v>13</v>
      </c>
      <c r="D84" s="50">
        <f>D85+D86</f>
        <v>873</v>
      </c>
      <c r="E84" s="50" t="s">
        <v>8</v>
      </c>
      <c r="F84" s="50">
        <v>0</v>
      </c>
      <c r="G84" s="50" t="s">
        <v>8</v>
      </c>
    </row>
    <row r="85" spans="1:7">
      <c r="A85" s="68"/>
      <c r="B85" s="67"/>
      <c r="C85" s="18" t="s">
        <v>17</v>
      </c>
      <c r="D85" s="47">
        <v>850</v>
      </c>
      <c r="E85" s="47" t="s">
        <v>8</v>
      </c>
      <c r="F85" s="47">
        <v>0</v>
      </c>
      <c r="G85" s="47" t="s">
        <v>8</v>
      </c>
    </row>
    <row r="86" spans="1:7">
      <c r="A86" s="68"/>
      <c r="B86" s="67"/>
      <c r="C86" s="30" t="s">
        <v>18</v>
      </c>
      <c r="D86" s="47">
        <v>23</v>
      </c>
      <c r="E86" s="47" t="s">
        <v>8</v>
      </c>
      <c r="F86" s="47">
        <v>0</v>
      </c>
      <c r="G86" s="47" t="s">
        <v>8</v>
      </c>
    </row>
    <row r="87" spans="1:7" ht="41.25" customHeight="1">
      <c r="A87" s="20">
        <v>10</v>
      </c>
      <c r="B87" s="38" t="s">
        <v>26</v>
      </c>
      <c r="C87" s="21"/>
      <c r="D87" s="45">
        <v>402107.16</v>
      </c>
      <c r="E87" s="45">
        <f>E88</f>
        <v>409325.79475</v>
      </c>
      <c r="F87" s="45">
        <f>F88+F92</f>
        <v>120369.53616</v>
      </c>
      <c r="G87" s="45" t="s">
        <v>8</v>
      </c>
    </row>
    <row r="88" spans="1:7">
      <c r="A88" s="22"/>
      <c r="B88" s="42"/>
      <c r="C88" s="28" t="s">
        <v>9</v>
      </c>
      <c r="D88" s="46">
        <v>401784.34</v>
      </c>
      <c r="E88" s="46">
        <f>409325794.75/1000</f>
        <v>409325.79475</v>
      </c>
      <c r="F88" s="46">
        <f>120053536.16/1000</f>
        <v>120053.53616</v>
      </c>
      <c r="G88" s="50">
        <f>F88/E88*100</f>
        <v>29.329579933589073</v>
      </c>
    </row>
    <row r="89" spans="1:7">
      <c r="A89" s="23"/>
      <c r="B89" s="43"/>
      <c r="C89" s="14" t="s">
        <v>10</v>
      </c>
      <c r="D89" s="47"/>
      <c r="E89" s="47"/>
      <c r="F89" s="47"/>
      <c r="G89" s="47"/>
    </row>
    <row r="90" spans="1:7" s="26" customFormat="1">
      <c r="A90" s="24"/>
      <c r="B90" s="44"/>
      <c r="C90" s="25" t="s">
        <v>11</v>
      </c>
      <c r="D90" s="48">
        <v>331888.09000000003</v>
      </c>
      <c r="E90" s="48">
        <f>(3312820.57+87988437.98+85470019.47+155116807.53)/1000</f>
        <v>331888.08554999996</v>
      </c>
      <c r="F90" s="48">
        <f>(1035359.52+40949168.19+42923188.8+0)/1000</f>
        <v>84907.716509999984</v>
      </c>
      <c r="G90" s="48">
        <f>F90/E90*100</f>
        <v>25.583237304012339</v>
      </c>
    </row>
    <row r="91" spans="1:7">
      <c r="A91" s="24"/>
      <c r="B91" s="44"/>
      <c r="C91" s="27" t="s">
        <v>12</v>
      </c>
      <c r="D91" s="49">
        <v>69896.25</v>
      </c>
      <c r="E91" s="49">
        <f>E88-E90</f>
        <v>77437.709200000041</v>
      </c>
      <c r="F91" s="49">
        <f>F88-F90</f>
        <v>35145.819650000019</v>
      </c>
      <c r="G91" s="49">
        <f>F91/E91*100</f>
        <v>45.385923748374516</v>
      </c>
    </row>
    <row r="92" spans="1:7">
      <c r="A92" s="24"/>
      <c r="B92" s="44"/>
      <c r="C92" s="11" t="s">
        <v>13</v>
      </c>
      <c r="D92" s="50">
        <v>322.82</v>
      </c>
      <c r="E92" s="50" t="s">
        <v>8</v>
      </c>
      <c r="F92" s="50">
        <f>F93+F94</f>
        <v>316</v>
      </c>
      <c r="G92" s="47" t="s">
        <v>8</v>
      </c>
    </row>
    <row r="93" spans="1:7">
      <c r="A93" s="24"/>
      <c r="B93" s="44"/>
      <c r="C93" s="18" t="s">
        <v>17</v>
      </c>
      <c r="D93" s="47">
        <v>0</v>
      </c>
      <c r="E93" s="47" t="s">
        <v>8</v>
      </c>
      <c r="F93" s="47">
        <v>0</v>
      </c>
      <c r="G93" s="47" t="s">
        <v>8</v>
      </c>
    </row>
    <row r="94" spans="1:7">
      <c r="A94" s="23"/>
      <c r="B94" s="43"/>
      <c r="C94" s="30" t="s">
        <v>18</v>
      </c>
      <c r="D94" s="47">
        <v>322.82</v>
      </c>
      <c r="E94" s="47" t="s">
        <v>8</v>
      </c>
      <c r="F94" s="47">
        <v>316</v>
      </c>
      <c r="G94" s="50" t="s">
        <v>8</v>
      </c>
    </row>
    <row r="95" spans="1:7" ht="28.5" customHeight="1">
      <c r="A95" s="20">
        <v>11</v>
      </c>
      <c r="B95" s="38" t="s">
        <v>27</v>
      </c>
      <c r="C95" s="21"/>
      <c r="D95" s="45">
        <f>D96+D100</f>
        <v>17190.75</v>
      </c>
      <c r="E95" s="45">
        <f>E96</f>
        <v>7785.1970000000001</v>
      </c>
      <c r="F95" s="45">
        <f>F96+F100</f>
        <v>20003.54551</v>
      </c>
      <c r="G95" s="45" t="s">
        <v>8</v>
      </c>
    </row>
    <row r="96" spans="1:7">
      <c r="A96" s="22"/>
      <c r="B96" s="69"/>
      <c r="C96" s="28" t="s">
        <v>9</v>
      </c>
      <c r="D96" s="46">
        <v>6081.76</v>
      </c>
      <c r="E96" s="46">
        <f>7785197/1000</f>
        <v>7785.1970000000001</v>
      </c>
      <c r="F96" s="46">
        <f>4916125.51/1000</f>
        <v>4916.1255099999998</v>
      </c>
      <c r="G96" s="53">
        <f>F96/E96*100</f>
        <v>63.14709197467964</v>
      </c>
    </row>
    <row r="97" spans="1:7">
      <c r="A97" s="23"/>
      <c r="B97" s="69"/>
      <c r="C97" s="14" t="s">
        <v>10</v>
      </c>
      <c r="D97" s="47"/>
      <c r="E97" s="47"/>
      <c r="F97" s="47"/>
      <c r="G97" s="47"/>
    </row>
    <row r="98" spans="1:7" s="26" customFormat="1">
      <c r="A98" s="68"/>
      <c r="B98" s="69"/>
      <c r="C98" s="25" t="s">
        <v>11</v>
      </c>
      <c r="D98" s="48">
        <v>5682.67</v>
      </c>
      <c r="E98" s="48">
        <v>0</v>
      </c>
      <c r="F98" s="48">
        <f>4543679.38/1000</f>
        <v>4543.6793799999996</v>
      </c>
      <c r="G98" s="48">
        <v>0</v>
      </c>
    </row>
    <row r="99" spans="1:7">
      <c r="A99" s="68"/>
      <c r="B99" s="69"/>
      <c r="C99" s="27" t="s">
        <v>12</v>
      </c>
      <c r="D99" s="49">
        <f>D96-D98</f>
        <v>399.09000000000015</v>
      </c>
      <c r="E99" s="49">
        <f>E96-E98</f>
        <v>7785.1970000000001</v>
      </c>
      <c r="F99" s="49">
        <f>F96-F98</f>
        <v>372.44613000000027</v>
      </c>
      <c r="G99" s="54">
        <f>F99/E99*100</f>
        <v>4.7840296141510645</v>
      </c>
    </row>
    <row r="100" spans="1:7">
      <c r="A100" s="68"/>
      <c r="B100" s="69"/>
      <c r="C100" s="11" t="s">
        <v>13</v>
      </c>
      <c r="D100" s="50">
        <v>11108.99</v>
      </c>
      <c r="E100" s="50" t="s">
        <v>8</v>
      </c>
      <c r="F100" s="50">
        <f>F101+F102</f>
        <v>15087.42</v>
      </c>
      <c r="G100" s="50" t="s">
        <v>8</v>
      </c>
    </row>
    <row r="101" spans="1:7">
      <c r="A101" s="68"/>
      <c r="B101" s="69"/>
      <c r="C101" s="18" t="s">
        <v>17</v>
      </c>
      <c r="D101" s="47">
        <v>0</v>
      </c>
      <c r="E101" s="47" t="s">
        <v>8</v>
      </c>
      <c r="F101" s="47">
        <v>0</v>
      </c>
      <c r="G101" s="47" t="s">
        <v>8</v>
      </c>
    </row>
    <row r="102" spans="1:7">
      <c r="A102" s="68"/>
      <c r="B102" s="69"/>
      <c r="C102" s="30" t="s">
        <v>18</v>
      </c>
      <c r="D102" s="47">
        <v>11108.99</v>
      </c>
      <c r="E102" s="47" t="s">
        <v>8</v>
      </c>
      <c r="F102" s="47">
        <v>15087.42</v>
      </c>
      <c r="G102" s="47" t="s">
        <v>8</v>
      </c>
    </row>
    <row r="103" spans="1:7" ht="25.5" customHeight="1">
      <c r="A103" s="20">
        <v>12</v>
      </c>
      <c r="B103" s="38" t="s">
        <v>28</v>
      </c>
      <c r="C103" s="21"/>
      <c r="D103" s="45">
        <f>D104</f>
        <v>59230.11</v>
      </c>
      <c r="E103" s="45">
        <f>E104</f>
        <v>81097.899069999999</v>
      </c>
      <c r="F103" s="45">
        <f>F104</f>
        <v>652.09159</v>
      </c>
      <c r="G103" s="45" t="s">
        <v>8</v>
      </c>
    </row>
    <row r="104" spans="1:7">
      <c r="A104" s="22"/>
      <c r="B104" s="42"/>
      <c r="C104" s="28" t="s">
        <v>9</v>
      </c>
      <c r="D104" s="46">
        <v>59230.11</v>
      </c>
      <c r="E104" s="53">
        <f>81097899.07/1000</f>
        <v>81097.899069999999</v>
      </c>
      <c r="F104" s="53">
        <f>652091.59/1000</f>
        <v>652.09159</v>
      </c>
      <c r="G104" s="53">
        <f>F104/E104*100</f>
        <v>0.80407951066296335</v>
      </c>
    </row>
    <row r="105" spans="1:7">
      <c r="A105" s="23"/>
      <c r="B105" s="43"/>
      <c r="C105" s="14" t="s">
        <v>10</v>
      </c>
      <c r="D105" s="47"/>
      <c r="E105" s="47"/>
      <c r="F105" s="47"/>
      <c r="G105" s="47"/>
    </row>
    <row r="106" spans="1:7" s="26" customFormat="1">
      <c r="A106" s="24"/>
      <c r="B106" s="44"/>
      <c r="C106" s="25" t="s">
        <v>11</v>
      </c>
      <c r="D106" s="48">
        <v>51514.95</v>
      </c>
      <c r="E106" s="48">
        <v>0</v>
      </c>
      <c r="F106" s="48">
        <v>0</v>
      </c>
      <c r="G106" s="48">
        <v>0</v>
      </c>
    </row>
    <row r="107" spans="1:7">
      <c r="A107" s="24"/>
      <c r="B107" s="44"/>
      <c r="C107" s="27" t="s">
        <v>12</v>
      </c>
      <c r="D107" s="61">
        <v>7715.16</v>
      </c>
      <c r="E107" s="49">
        <v>80874.399999999994</v>
      </c>
      <c r="F107" s="49">
        <f>F104-F106</f>
        <v>652.09159</v>
      </c>
      <c r="G107" s="49">
        <f>F107/E107*100</f>
        <v>0.80630161089294028</v>
      </c>
    </row>
    <row r="108" spans="1:7">
      <c r="A108" s="32"/>
      <c r="B108" s="40"/>
      <c r="C108" s="11" t="s">
        <v>13</v>
      </c>
      <c r="D108" s="50">
        <v>0</v>
      </c>
      <c r="E108" s="50" t="s">
        <v>8</v>
      </c>
      <c r="F108" s="50">
        <v>0</v>
      </c>
      <c r="G108" s="50" t="s">
        <v>8</v>
      </c>
    </row>
    <row r="109" spans="1:7" ht="50.25" customHeight="1">
      <c r="A109" s="20">
        <v>13</v>
      </c>
      <c r="B109" s="38" t="s">
        <v>29</v>
      </c>
      <c r="C109" s="21"/>
      <c r="D109" s="45">
        <f>D110</f>
        <v>32492.68</v>
      </c>
      <c r="E109" s="45">
        <f>E110</f>
        <v>49305.829689999999</v>
      </c>
      <c r="F109" s="45">
        <f>F110</f>
        <v>27363.141100000001</v>
      </c>
      <c r="G109" s="45" t="s">
        <v>8</v>
      </c>
    </row>
    <row r="110" spans="1:7">
      <c r="A110" s="22"/>
      <c r="B110" s="42"/>
      <c r="C110" s="28" t="s">
        <v>9</v>
      </c>
      <c r="D110" s="46">
        <v>32492.68</v>
      </c>
      <c r="E110" s="46">
        <f>49305829.69/1000</f>
        <v>49305.829689999999</v>
      </c>
      <c r="F110" s="46">
        <f>27363141.1/1000</f>
        <v>27363.141100000001</v>
      </c>
      <c r="G110" s="50">
        <f>F110/E110*100</f>
        <v>55.496766350023876</v>
      </c>
    </row>
    <row r="111" spans="1:7">
      <c r="A111" s="23"/>
      <c r="B111" s="43"/>
      <c r="C111" s="14" t="s">
        <v>10</v>
      </c>
      <c r="D111" s="47"/>
      <c r="E111" s="47"/>
      <c r="F111" s="47"/>
      <c r="G111" s="47"/>
    </row>
    <row r="112" spans="1:7" s="26" customFormat="1">
      <c r="A112" s="24"/>
      <c r="B112" s="44"/>
      <c r="C112" s="25" t="s">
        <v>11</v>
      </c>
      <c r="D112" s="48">
        <v>141.36000000000001</v>
      </c>
      <c r="E112" s="48">
        <f>(10000+41358.08+12720166.02)/1000</f>
        <v>12771.524099999999</v>
      </c>
      <c r="F112" s="48">
        <f>(24596.15+41358+4580149.46)/1000</f>
        <v>4646.1036100000001</v>
      </c>
      <c r="G112" s="48">
        <f>F112/E112*100</f>
        <v>36.378615219463121</v>
      </c>
    </row>
    <row r="113" spans="1:7">
      <c r="A113" s="24"/>
      <c r="B113" s="44"/>
      <c r="C113" s="27" t="s">
        <v>12</v>
      </c>
      <c r="D113" s="49">
        <f>D110-D112</f>
        <v>32351.32</v>
      </c>
      <c r="E113" s="49">
        <f>E110-E112</f>
        <v>36534.305590000004</v>
      </c>
      <c r="F113" s="49">
        <f>F110-F112</f>
        <v>22717.037490000002</v>
      </c>
      <c r="G113" s="49">
        <f>F113/E113*100</f>
        <v>62.180017173278365</v>
      </c>
    </row>
    <row r="114" spans="1:7">
      <c r="A114" s="23"/>
      <c r="B114" s="43"/>
      <c r="C114" s="11" t="s">
        <v>13</v>
      </c>
      <c r="D114" s="50">
        <v>0</v>
      </c>
      <c r="E114" s="50" t="s">
        <v>8</v>
      </c>
      <c r="F114" s="50">
        <v>0</v>
      </c>
      <c r="G114" s="50">
        <v>0</v>
      </c>
    </row>
    <row r="115" spans="1:7" ht="39" customHeight="1">
      <c r="A115" s="20">
        <v>14</v>
      </c>
      <c r="B115" s="38" t="s">
        <v>30</v>
      </c>
      <c r="C115" s="21"/>
      <c r="D115" s="45">
        <f>D116</f>
        <v>57193.39</v>
      </c>
      <c r="E115" s="45">
        <f>E116</f>
        <v>65430.917630000004</v>
      </c>
      <c r="F115" s="45">
        <f>F116</f>
        <v>40044.023280000001</v>
      </c>
      <c r="G115" s="45" t="s">
        <v>8</v>
      </c>
    </row>
    <row r="116" spans="1:7">
      <c r="A116" s="63"/>
      <c r="B116" s="42"/>
      <c r="C116" s="28" t="s">
        <v>9</v>
      </c>
      <c r="D116" s="46">
        <v>57193.39</v>
      </c>
      <c r="E116" s="46">
        <f>65430917.63/1000</f>
        <v>65430.917630000004</v>
      </c>
      <c r="F116" s="46">
        <f>40044023.28/1000</f>
        <v>40044.023280000001</v>
      </c>
      <c r="G116" s="50">
        <f>F116/E116*100</f>
        <v>61.200461082391818</v>
      </c>
    </row>
    <row r="117" spans="1:7">
      <c r="A117" s="63"/>
      <c r="B117" s="43"/>
      <c r="C117" s="16" t="s">
        <v>10</v>
      </c>
      <c r="D117" s="47"/>
      <c r="E117" s="47"/>
      <c r="F117" s="47"/>
      <c r="G117" s="47"/>
    </row>
    <row r="118" spans="1:7" s="26" customFormat="1">
      <c r="A118" s="64"/>
      <c r="B118" s="44"/>
      <c r="C118" s="25" t="s">
        <v>11</v>
      </c>
      <c r="D118" s="48">
        <v>0</v>
      </c>
      <c r="E118" s="48">
        <v>0</v>
      </c>
      <c r="F118" s="48">
        <v>0</v>
      </c>
      <c r="G118" s="48">
        <v>0</v>
      </c>
    </row>
    <row r="119" spans="1:7">
      <c r="A119" s="64"/>
      <c r="B119" s="44"/>
      <c r="C119" s="27" t="s">
        <v>12</v>
      </c>
      <c r="D119" s="49">
        <f>D116-D118</f>
        <v>57193.39</v>
      </c>
      <c r="E119" s="49">
        <f>E116-E118</f>
        <v>65430.917630000004</v>
      </c>
      <c r="F119" s="49">
        <f>F116-F118</f>
        <v>40044.023280000001</v>
      </c>
      <c r="G119" s="49">
        <f>F119/E119*100</f>
        <v>61.200461082391818</v>
      </c>
    </row>
    <row r="120" spans="1:7">
      <c r="A120" s="64"/>
      <c r="B120" s="40"/>
      <c r="C120" s="28" t="s">
        <v>13</v>
      </c>
      <c r="D120" s="50">
        <v>0</v>
      </c>
      <c r="E120" s="50" t="s">
        <v>8</v>
      </c>
      <c r="F120" s="50">
        <v>0</v>
      </c>
      <c r="G120" s="50">
        <v>0</v>
      </c>
    </row>
    <row r="121" spans="1:7">
      <c r="A121" s="33"/>
      <c r="B121" s="34"/>
      <c r="C121" s="35"/>
      <c r="D121" s="36"/>
      <c r="E121" s="36"/>
      <c r="F121" s="36"/>
      <c r="G121" s="36"/>
    </row>
  </sheetData>
  <mergeCells count="20">
    <mergeCell ref="F2:G2"/>
    <mergeCell ref="B5:G5"/>
    <mergeCell ref="B10:B14"/>
    <mergeCell ref="A25:A29"/>
    <mergeCell ref="B27:B31"/>
    <mergeCell ref="A8:A15"/>
    <mergeCell ref="B18:B23"/>
    <mergeCell ref="B39:B50"/>
    <mergeCell ref="A40:A50"/>
    <mergeCell ref="A53:A58"/>
    <mergeCell ref="B53:B58"/>
    <mergeCell ref="B67:B70"/>
    <mergeCell ref="A116:A117"/>
    <mergeCell ref="A118:A120"/>
    <mergeCell ref="A72:A78"/>
    <mergeCell ref="B72:B78"/>
    <mergeCell ref="B82:B86"/>
    <mergeCell ref="A83:A86"/>
    <mergeCell ref="B96:B102"/>
    <mergeCell ref="A98:A102"/>
  </mergeCells>
  <pageMargins left="0.7" right="0.7" top="0.75" bottom="0.75" header="0.51180555555555496" footer="0.51180555555555496"/>
  <pageSetup paperSize="9" scale="99" firstPageNumber="0" orientation="landscape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81" zoomScaleNormal="181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myazina</cp:lastModifiedBy>
  <cp:revision>136</cp:revision>
  <cp:lastPrinted>2022-11-21T10:48:01Z</cp:lastPrinted>
  <dcterms:created xsi:type="dcterms:W3CDTF">2019-08-07T13:05:49Z</dcterms:created>
  <dcterms:modified xsi:type="dcterms:W3CDTF">2022-11-21T12:05:27Z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