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enko\Documents\ОКРУГ\Программы\программы 2021-2026\мониторинг 1 кв. 2022\информация\"/>
    </mc:Choice>
  </mc:AlternateContent>
  <xr:revisionPtr revIDLastSave="0" documentId="13_ncr:1_{CDF8EDB5-7829-4D12-8B14-1E579450690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7" i="1" l="1"/>
  <c r="F114" i="1"/>
  <c r="F113" i="1" s="1"/>
  <c r="E114" i="1"/>
  <c r="E117" i="1" s="1"/>
  <c r="G117" i="1" s="1"/>
  <c r="D113" i="1"/>
  <c r="D111" i="1"/>
  <c r="G110" i="1"/>
  <c r="E110" i="1"/>
  <c r="F108" i="1"/>
  <c r="F111" i="1" s="1"/>
  <c r="E108" i="1"/>
  <c r="E111" i="1" s="1"/>
  <c r="D107" i="1"/>
  <c r="G105" i="1"/>
  <c r="F102" i="1"/>
  <c r="E102" i="1"/>
  <c r="G102" i="1" s="1"/>
  <c r="F101" i="1"/>
  <c r="D97" i="1"/>
  <c r="E96" i="1"/>
  <c r="E94" i="1"/>
  <c r="E93" i="1" s="1"/>
  <c r="D93" i="1"/>
  <c r="F90" i="1"/>
  <c r="D89" i="1"/>
  <c r="G88" i="1"/>
  <c r="F88" i="1"/>
  <c r="E88" i="1"/>
  <c r="F86" i="1"/>
  <c r="F89" i="1" s="1"/>
  <c r="E86" i="1"/>
  <c r="E89" i="1" s="1"/>
  <c r="D85" i="1"/>
  <c r="D82" i="1"/>
  <c r="D77" i="1" s="1"/>
  <c r="D81" i="1"/>
  <c r="F80" i="1"/>
  <c r="G80" i="1" s="1"/>
  <c r="E80" i="1"/>
  <c r="F78" i="1"/>
  <c r="F81" i="1" s="1"/>
  <c r="E78" i="1"/>
  <c r="E77" i="1"/>
  <c r="G73" i="1"/>
  <c r="G70" i="1"/>
  <c r="F69" i="1"/>
  <c r="D69" i="1"/>
  <c r="G67" i="1"/>
  <c r="F64" i="1"/>
  <c r="F63" i="1" s="1"/>
  <c r="E64" i="1"/>
  <c r="E63" i="1"/>
  <c r="D63" i="1"/>
  <c r="G61" i="1"/>
  <c r="F58" i="1"/>
  <c r="F57" i="1" s="1"/>
  <c r="E58" i="1"/>
  <c r="E57" i="1" s="1"/>
  <c r="D57" i="1"/>
  <c r="D53" i="1"/>
  <c r="F52" i="1"/>
  <c r="G52" i="1" s="1"/>
  <c r="E52" i="1"/>
  <c r="F50" i="1"/>
  <c r="E50" i="1"/>
  <c r="E53" i="1" s="1"/>
  <c r="D49" i="1"/>
  <c r="D45" i="1"/>
  <c r="F39" i="1"/>
  <c r="G39" i="1" s="1"/>
  <c r="E39" i="1"/>
  <c r="F37" i="1"/>
  <c r="F36" i="1" s="1"/>
  <c r="E37" i="1"/>
  <c r="E36" i="1" s="1"/>
  <c r="D36" i="1"/>
  <c r="D34" i="1"/>
  <c r="F33" i="1"/>
  <c r="E33" i="1"/>
  <c r="F31" i="1"/>
  <c r="E31" i="1"/>
  <c r="E34" i="1" s="1"/>
  <c r="D30" i="1"/>
  <c r="D26" i="1"/>
  <c r="G25" i="1"/>
  <c r="F25" i="1"/>
  <c r="E25" i="1"/>
  <c r="F23" i="1"/>
  <c r="F26" i="1" s="1"/>
  <c r="E23" i="1"/>
  <c r="E26" i="1" s="1"/>
  <c r="D22" i="1"/>
  <c r="F19" i="1"/>
  <c r="G19" i="1" s="1"/>
  <c r="E19" i="1"/>
  <c r="E12" i="1" s="1"/>
  <c r="F17" i="1"/>
  <c r="E17" i="1"/>
  <c r="D16" i="1"/>
  <c r="F14" i="1"/>
  <c r="D14" i="1"/>
  <c r="D12" i="1"/>
  <c r="D10" i="1"/>
  <c r="D9" i="1"/>
  <c r="G81" i="1" l="1"/>
  <c r="G78" i="1"/>
  <c r="G31" i="1"/>
  <c r="F53" i="1"/>
  <c r="E10" i="1"/>
  <c r="F12" i="1"/>
  <c r="G12" i="1" s="1"/>
  <c r="E20" i="1"/>
  <c r="G37" i="1"/>
  <c r="G50" i="1"/>
  <c r="D13" i="1"/>
  <c r="F77" i="1"/>
  <c r="E81" i="1"/>
  <c r="F10" i="1"/>
  <c r="G10" i="1" s="1"/>
  <c r="F20" i="1"/>
  <c r="G20" i="1" s="1"/>
  <c r="F30" i="1"/>
  <c r="F34" i="1"/>
  <c r="G34" i="1" s="1"/>
  <c r="E45" i="1"/>
  <c r="E49" i="1"/>
  <c r="G64" i="1"/>
  <c r="G89" i="1"/>
  <c r="G26" i="1"/>
  <c r="G53" i="1"/>
  <c r="G111" i="1"/>
  <c r="E97" i="1"/>
  <c r="G97" i="1" s="1"/>
  <c r="F9" i="1"/>
  <c r="E16" i="1"/>
  <c r="G17" i="1"/>
  <c r="E22" i="1"/>
  <c r="G23" i="1"/>
  <c r="G33" i="1"/>
  <c r="F45" i="1"/>
  <c r="F49" i="1"/>
  <c r="G58" i="1"/>
  <c r="E85" i="1"/>
  <c r="G86" i="1"/>
  <c r="G94" i="1"/>
  <c r="E107" i="1"/>
  <c r="G108" i="1"/>
  <c r="E113" i="1"/>
  <c r="G114" i="1"/>
  <c r="F16" i="1"/>
  <c r="F22" i="1"/>
  <c r="E30" i="1"/>
  <c r="F85" i="1"/>
  <c r="E101" i="1"/>
  <c r="F107" i="1"/>
  <c r="G45" i="1" l="1"/>
  <c r="E13" i="1"/>
  <c r="F13" i="1"/>
  <c r="G13" i="1" l="1"/>
</calcChain>
</file>

<file path=xl/sharedStrings.xml><?xml version="1.0" encoding="utf-8"?>
<sst xmlns="http://schemas.openxmlformats.org/spreadsheetml/2006/main" count="184" uniqueCount="34">
  <si>
    <t>Приложение 1</t>
  </si>
  <si>
    <t>ИНФОРМАЦИЯ</t>
  </si>
  <si>
    <t>о степени освоения денежных средств в ходе реализации муниципальных программ за 1 квартал 2022 года</t>
  </si>
  <si>
    <t>№ п/п</t>
  </si>
  <si>
    <t>Наименование программы</t>
  </si>
  <si>
    <t>Источники ресурсного обеспечения</t>
  </si>
  <si>
    <t>Запланировано к финансированию Программой на 2022 год</t>
  </si>
  <si>
    <t>Сводная бюджетная роспись на     31 марта 2022 года</t>
  </si>
  <si>
    <t>Кассовые расходы с начала текущего года</t>
  </si>
  <si>
    <t>В % к сводной      бюджетной        росписи на           31 марта       2022 года</t>
  </si>
  <si>
    <t>ВСЕГО по программам:</t>
  </si>
  <si>
    <t>х</t>
  </si>
  <si>
    <t>бюджет округа, всего</t>
  </si>
  <si>
    <t>в том числе:</t>
  </si>
  <si>
    <t>средства краевого бюджета,</t>
  </si>
  <si>
    <t>средства  бюджета округа,</t>
  </si>
  <si>
    <t>средства других источников</t>
  </si>
  <si>
    <t>из них по программам</t>
  </si>
  <si>
    <t xml:space="preserve"> "Развитие образования"</t>
  </si>
  <si>
    <t>"Социальное развитие"</t>
  </si>
  <si>
    <t>средства юридических лиц</t>
  </si>
  <si>
    <t>средства ИП и физических лиц</t>
  </si>
  <si>
    <t>"Социальная поддержка граждан"</t>
  </si>
  <si>
    <t>"Развитие жилищно-коммунального хозяйства"</t>
  </si>
  <si>
    <t xml:space="preserve">"Культура Петровского городского округа Ставропольского края" </t>
  </si>
  <si>
    <t>"Управление финансами"</t>
  </si>
  <si>
    <t>"Управление имуществом"</t>
  </si>
  <si>
    <t>"Модернизация экономики и улучшение инвестиционного климата"</t>
  </si>
  <si>
    <t>"Развитие сельского хозяйства"</t>
  </si>
  <si>
    <t>"Развитие транспортной системы и обеспечение безопасности дорожного движения"</t>
  </si>
  <si>
    <t>"Развитие градостроительства, строительства и архитектуры"</t>
  </si>
  <si>
    <t>"Формирование современной городской среды"</t>
  </si>
  <si>
    <t>"Межнациональные отношения, профилактика правонарушений, терроризма и поддержка казачества"</t>
  </si>
  <si>
    <t>"Совершенствование организации деятельности органов местного самоуправления"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</si>
</sst>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F2DCDB"/>
      </patternFill>
    </fill>
    <fill>
      <patternFill patternType="solid">
        <fgColor rgb="FFF2DCDB"/>
        <bgColor rgb="FFC6D9F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 vertical="top"/>
    </xf>
    <xf numFmtId="0" fontId="4" fillId="2" borderId="1" xfId="0" applyFont="1" applyFill="1" applyBorder="1"/>
    <xf numFmtId="4" fontId="2" fillId="2" borderId="1" xfId="0" applyNumberFormat="1" applyFont="1" applyFill="1" applyBorder="1" applyAlignment="1">
      <alignment horizontal="right" vertical="top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 vertical="top"/>
    </xf>
    <xf numFmtId="4" fontId="2" fillId="4" borderId="0" xfId="0" applyNumberFormat="1" applyFont="1" applyFill="1"/>
    <xf numFmtId="0" fontId="0" fillId="4" borderId="0" xfId="0" applyFill="1"/>
    <xf numFmtId="0" fontId="4" fillId="5" borderId="1" xfId="0" applyFont="1" applyFill="1" applyBorder="1"/>
    <xf numFmtId="4" fontId="2" fillId="5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2" fillId="5" borderId="1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center" vertical="top"/>
    </xf>
    <xf numFmtId="0" fontId="5" fillId="0" borderId="0" xfId="0" applyFont="1"/>
    <xf numFmtId="4" fontId="3" fillId="4" borderId="1" xfId="0" applyNumberFormat="1" applyFont="1" applyFill="1" applyBorder="1" applyAlignment="1">
      <alignment horizontal="right" vertical="top"/>
    </xf>
    <xf numFmtId="4" fontId="3" fillId="5" borderId="1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4" fontId="3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4" fontId="3" fillId="5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" fontId="3" fillId="0" borderId="4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3" borderId="3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tabSelected="1" view="pageBreakPreview" topLeftCell="A93" zoomScaleNormal="136" zoomScaleSheetLayoutView="100" workbookViewId="0">
      <selection activeCell="J99" sqref="J99"/>
    </sheetView>
  </sheetViews>
  <sheetFormatPr defaultRowHeight="15" x14ac:dyDescent="0.25"/>
  <cols>
    <col min="1" max="1" width="8.7109375" customWidth="1"/>
    <col min="2" max="2" width="30.5703125" customWidth="1"/>
    <col min="3" max="3" width="31.7109375" customWidth="1"/>
    <col min="4" max="4" width="20.42578125" customWidth="1"/>
    <col min="5" max="5" width="13.7109375" customWidth="1"/>
    <col min="6" max="6" width="14.7109375" customWidth="1"/>
    <col min="7" max="7" width="15.28515625" customWidth="1"/>
    <col min="8" max="965" width="8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59" t="s">
        <v>0</v>
      </c>
      <c r="G2" s="59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2"/>
      <c r="C4" s="3"/>
      <c r="D4" s="4" t="s">
        <v>1</v>
      </c>
      <c r="E4" s="5"/>
      <c r="F4" s="5"/>
      <c r="G4" s="5"/>
    </row>
    <row r="5" spans="1:7" ht="17.45" customHeight="1" x14ac:dyDescent="0.25">
      <c r="A5" s="1"/>
      <c r="B5" s="60" t="s">
        <v>2</v>
      </c>
      <c r="C5" s="60"/>
      <c r="D5" s="60"/>
      <c r="E5" s="60"/>
      <c r="F5" s="60"/>
      <c r="G5" s="60"/>
    </row>
    <row r="6" spans="1:7" x14ac:dyDescent="0.25">
      <c r="A6" s="1"/>
      <c r="B6" s="1"/>
      <c r="C6" s="1"/>
      <c r="D6" s="1"/>
      <c r="E6" s="1"/>
      <c r="F6" s="1"/>
      <c r="G6" s="1"/>
    </row>
    <row r="7" spans="1:7" ht="90.75" customHeight="1" x14ac:dyDescent="0.25">
      <c r="A7" s="6" t="s">
        <v>3</v>
      </c>
      <c r="B7" s="7" t="s">
        <v>4</v>
      </c>
      <c r="C7" s="7" t="s">
        <v>5</v>
      </c>
      <c r="D7" s="8" t="s">
        <v>6</v>
      </c>
      <c r="E7" s="8" t="s">
        <v>7</v>
      </c>
      <c r="F7" s="8" t="s">
        <v>8</v>
      </c>
      <c r="G7" s="8" t="s">
        <v>9</v>
      </c>
    </row>
    <row r="8" spans="1:7" x14ac:dyDescent="0.25">
      <c r="A8" s="9">
        <v>1</v>
      </c>
      <c r="B8" s="10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3.9" customHeight="1" x14ac:dyDescent="0.25">
      <c r="A9" s="61"/>
      <c r="B9" s="63" t="s">
        <v>10</v>
      </c>
      <c r="C9" s="12"/>
      <c r="D9" s="13">
        <f>D10+D14</f>
        <v>2259404.84</v>
      </c>
      <c r="E9" s="13">
        <v>2389013.2799999998</v>
      </c>
      <c r="F9" s="13">
        <f>F10+F14</f>
        <v>492710.99825999991</v>
      </c>
      <c r="G9" s="13" t="s">
        <v>11</v>
      </c>
    </row>
    <row r="10" spans="1:7" x14ac:dyDescent="0.25">
      <c r="A10" s="61"/>
      <c r="B10" s="64"/>
      <c r="C10" s="12" t="s">
        <v>12</v>
      </c>
      <c r="D10" s="14">
        <f>D17+D23+D31+D37+D50+D58+D64+D70+D78+D86+D94+D102+D108+D114</f>
        <v>2222053.1199999996</v>
      </c>
      <c r="E10" s="14">
        <f>E17+E23+E31+E37+E50+E58+E64+E70+E78+E86+E94+E102+E108+E114</f>
        <v>2815189.9249299997</v>
      </c>
      <c r="F10" s="14">
        <f>F17+F23+F31+F37+F50+F58+F64+F70+F78+F86+F94+F102+F108+F114</f>
        <v>492214.72825999989</v>
      </c>
      <c r="G10" s="14">
        <f>F10/E10*100</f>
        <v>17.484245872762525</v>
      </c>
    </row>
    <row r="11" spans="1:7" x14ac:dyDescent="0.25">
      <c r="A11" s="61"/>
      <c r="B11" s="64"/>
      <c r="C11" s="15" t="s">
        <v>13</v>
      </c>
      <c r="D11" s="16"/>
      <c r="E11" s="16"/>
      <c r="F11" s="16"/>
      <c r="G11" s="16"/>
    </row>
    <row r="12" spans="1:7" x14ac:dyDescent="0.25">
      <c r="A12" s="61"/>
      <c r="B12" s="64"/>
      <c r="C12" s="17" t="s">
        <v>14</v>
      </c>
      <c r="D12" s="18">
        <f>D19+D25+D33+D39+D52+D60+D66+D72+D80+D88+D96+D104+D110+D116</f>
        <v>1260614.1099999999</v>
      </c>
      <c r="E12" s="18">
        <f>E19+E25+E33+E39+E52+E60+E66+E72+E80+E88+E96+E104+E110+E116</f>
        <v>1719381.7126799999</v>
      </c>
      <c r="F12" s="18">
        <f>F19+F25+F33+F39+F52+F60+F66+F72+F80+F88+F96+F104+F110+F116</f>
        <v>297138.71627999999</v>
      </c>
      <c r="G12" s="14">
        <f>F12/E12*100</f>
        <v>17.281719009146023</v>
      </c>
    </row>
    <row r="13" spans="1:7" x14ac:dyDescent="0.25">
      <c r="A13" s="61"/>
      <c r="B13" s="64"/>
      <c r="C13" s="17" t="s">
        <v>15</v>
      </c>
      <c r="D13" s="18">
        <f>D20+D26+D34+D45+D53+D61+D67+D73+D81+D89+D97+D105+D111+D117</f>
        <v>961439.01</v>
      </c>
      <c r="E13" s="18">
        <f>E20+E26+E34+E45+E53+E61+E67+E73+E81+E89+E97+E105+E111+E117</f>
        <v>1095808.2140900004</v>
      </c>
      <c r="F13" s="18">
        <f>F20+F26+F34+F45+F53+F61+F67+F73+F81+F89+F97+F105+F111+F117</f>
        <v>195076.01183999999</v>
      </c>
      <c r="G13" s="14">
        <f>F13/E13*100</f>
        <v>17.802021314651149</v>
      </c>
    </row>
    <row r="14" spans="1:7" x14ac:dyDescent="0.25">
      <c r="A14" s="61"/>
      <c r="B14" s="64"/>
      <c r="C14" s="12" t="s">
        <v>16</v>
      </c>
      <c r="D14" s="14">
        <f>D21+D27+D46+D54+D62+D68+D74+D82+D90+D98+D106+D112+D118</f>
        <v>37351.72</v>
      </c>
      <c r="E14" s="14" t="s">
        <v>11</v>
      </c>
      <c r="F14" s="14">
        <f>F21+F27+F46+F54+F62+F68+F74+F82+F90+F98+F106+F112+F118</f>
        <v>496.27</v>
      </c>
      <c r="G14" s="14" t="s">
        <v>11</v>
      </c>
    </row>
    <row r="15" spans="1:7" x14ac:dyDescent="0.25">
      <c r="A15" s="61"/>
      <c r="B15" s="65" t="s">
        <v>17</v>
      </c>
      <c r="C15" s="19"/>
      <c r="D15" s="20"/>
      <c r="E15" s="20"/>
      <c r="F15" s="20"/>
      <c r="G15" s="20"/>
    </row>
    <row r="16" spans="1:7" x14ac:dyDescent="0.25">
      <c r="A16" s="21">
        <v>1</v>
      </c>
      <c r="B16" s="66" t="s">
        <v>18</v>
      </c>
      <c r="C16" s="22"/>
      <c r="D16" s="23">
        <f>D17+D21</f>
        <v>962847.07</v>
      </c>
      <c r="E16" s="23">
        <f>E17</f>
        <v>1007584.21626</v>
      </c>
      <c r="F16" s="23">
        <f>F17</f>
        <v>196332.37474</v>
      </c>
      <c r="G16" s="23" t="s">
        <v>11</v>
      </c>
    </row>
    <row r="17" spans="1:7" x14ac:dyDescent="0.25">
      <c r="A17" s="24"/>
      <c r="B17" s="67"/>
      <c r="C17" s="12" t="s">
        <v>12</v>
      </c>
      <c r="D17" s="25">
        <v>962847.07</v>
      </c>
      <c r="E17" s="25">
        <f>1007584216.26/1000</f>
        <v>1007584.21626</v>
      </c>
      <c r="F17" s="25">
        <f>196332374.74/1000</f>
        <v>196332.37474</v>
      </c>
      <c r="G17" s="25">
        <f>F17/E17*100</f>
        <v>19.485455565069891</v>
      </c>
    </row>
    <row r="18" spans="1:7" x14ac:dyDescent="0.25">
      <c r="A18" s="26"/>
      <c r="B18" s="68"/>
      <c r="C18" s="15" t="s">
        <v>13</v>
      </c>
      <c r="D18" s="20"/>
      <c r="E18" s="20"/>
      <c r="F18" s="20"/>
      <c r="G18" s="20"/>
    </row>
    <row r="19" spans="1:7" s="31" customFormat="1" x14ac:dyDescent="0.25">
      <c r="A19" s="27"/>
      <c r="B19" s="69"/>
      <c r="C19" s="28" t="s">
        <v>14</v>
      </c>
      <c r="D19" s="29">
        <v>525206.96</v>
      </c>
      <c r="E19" s="30">
        <f>(157322501.56+208050+332252952.4+19455740+22512000.4+10636352.96+1445920.66+161761.64+2944370+987364.13)/1000</f>
        <v>547927.01374999993</v>
      </c>
      <c r="F19" s="29">
        <f>(28949771.5+208050+58779892.34+898988.04+0+1265371.11+0+46995.78+0+0)/1000</f>
        <v>90149.068770000013</v>
      </c>
      <c r="G19" s="29">
        <f>F19/E19*100</f>
        <v>16.452751280325064</v>
      </c>
    </row>
    <row r="20" spans="1:7" x14ac:dyDescent="0.25">
      <c r="A20" s="27"/>
      <c r="B20" s="69"/>
      <c r="C20" s="32" t="s">
        <v>15</v>
      </c>
      <c r="D20" s="33">
        <v>437640.11</v>
      </c>
      <c r="E20" s="33">
        <f>E17-E19</f>
        <v>459657.20251000009</v>
      </c>
      <c r="F20" s="33">
        <f>F17-F19</f>
        <v>106183.30596999999</v>
      </c>
      <c r="G20" s="33">
        <f>F20/E20*100</f>
        <v>23.100542184518453</v>
      </c>
    </row>
    <row r="21" spans="1:7" x14ac:dyDescent="0.25">
      <c r="A21" s="26"/>
      <c r="B21" s="65"/>
      <c r="C21" s="12" t="s">
        <v>16</v>
      </c>
      <c r="D21" s="14">
        <v>0</v>
      </c>
      <c r="E21" s="14" t="s">
        <v>11</v>
      </c>
      <c r="F21" s="14">
        <v>0</v>
      </c>
      <c r="G21" s="14" t="s">
        <v>11</v>
      </c>
    </row>
    <row r="22" spans="1:7" x14ac:dyDescent="0.25">
      <c r="A22" s="21">
        <v>2</v>
      </c>
      <c r="B22" s="62" t="s">
        <v>19</v>
      </c>
      <c r="C22" s="22"/>
      <c r="D22" s="23">
        <f>D23+D27</f>
        <v>55501.670000000006</v>
      </c>
      <c r="E22" s="23">
        <f>E23</f>
        <v>55475.885350000004</v>
      </c>
      <c r="F22" s="23">
        <f>F23+F27</f>
        <v>9665.927099999999</v>
      </c>
      <c r="G22" s="23" t="s">
        <v>11</v>
      </c>
    </row>
    <row r="23" spans="1:7" x14ac:dyDescent="0.25">
      <c r="A23" s="55"/>
      <c r="B23" s="67"/>
      <c r="C23" s="34" t="s">
        <v>12</v>
      </c>
      <c r="D23" s="25">
        <v>55025.87</v>
      </c>
      <c r="E23" s="25">
        <f>55475885.35/1000</f>
        <v>55475.885350000004</v>
      </c>
      <c r="F23" s="25">
        <f>9665927.1/1000</f>
        <v>9665.927099999999</v>
      </c>
      <c r="G23" s="14">
        <f>F23/E23*100</f>
        <v>17.423655411747291</v>
      </c>
    </row>
    <row r="24" spans="1:7" x14ac:dyDescent="0.25">
      <c r="A24" s="55"/>
      <c r="B24" s="68"/>
      <c r="C24" s="15" t="s">
        <v>13</v>
      </c>
      <c r="D24" s="20"/>
      <c r="E24" s="20"/>
      <c r="F24" s="20"/>
      <c r="G24" s="20"/>
    </row>
    <row r="25" spans="1:7" s="31" customFormat="1" x14ac:dyDescent="0.25">
      <c r="A25" s="55"/>
      <c r="B25" s="70"/>
      <c r="C25" s="28" t="s">
        <v>14</v>
      </c>
      <c r="D25" s="29">
        <v>17759.830000000002</v>
      </c>
      <c r="E25" s="29">
        <f>(2000000+12851229.21+2908601.77)/1000</f>
        <v>17759.830979999999</v>
      </c>
      <c r="F25" s="29">
        <f>(0+2838973.58+390434.65)/1000</f>
        <v>3229.40823</v>
      </c>
      <c r="G25" s="29">
        <f>F25/E25*100</f>
        <v>18.183777951697603</v>
      </c>
    </row>
    <row r="26" spans="1:7" x14ac:dyDescent="0.25">
      <c r="A26" s="55"/>
      <c r="B26" s="70"/>
      <c r="C26" s="32" t="s">
        <v>15</v>
      </c>
      <c r="D26" s="35">
        <f>D23-D25</f>
        <v>37266.04</v>
      </c>
      <c r="E26" s="33">
        <f>E23-E25</f>
        <v>37716.054370000005</v>
      </c>
      <c r="F26" s="33">
        <f>F23-F25</f>
        <v>6436.518869999999</v>
      </c>
      <c r="G26" s="33">
        <f>F26/E26*100</f>
        <v>17.065726989511703</v>
      </c>
    </row>
    <row r="27" spans="1:7" x14ac:dyDescent="0.25">
      <c r="A27" s="55"/>
      <c r="B27" s="70"/>
      <c r="C27" s="12" t="s">
        <v>16</v>
      </c>
      <c r="D27" s="14">
        <v>475.8</v>
      </c>
      <c r="E27" s="14" t="s">
        <v>11</v>
      </c>
      <c r="F27" s="14">
        <v>0</v>
      </c>
      <c r="G27" s="14" t="s">
        <v>11</v>
      </c>
    </row>
    <row r="28" spans="1:7" x14ac:dyDescent="0.25">
      <c r="A28" s="27"/>
      <c r="B28" s="70"/>
      <c r="C28" s="19" t="s">
        <v>20</v>
      </c>
      <c r="D28" s="20">
        <v>0</v>
      </c>
      <c r="E28" s="20" t="s">
        <v>11</v>
      </c>
      <c r="F28" s="20">
        <v>0</v>
      </c>
      <c r="G28" s="20" t="s">
        <v>11</v>
      </c>
    </row>
    <row r="29" spans="1:7" x14ac:dyDescent="0.25">
      <c r="A29" s="36"/>
      <c r="B29" s="70"/>
      <c r="C29" s="37" t="s">
        <v>21</v>
      </c>
      <c r="D29" s="20">
        <v>475.8</v>
      </c>
      <c r="E29" s="20" t="s">
        <v>11</v>
      </c>
      <c r="F29" s="20">
        <v>0</v>
      </c>
      <c r="G29" s="20" t="s">
        <v>11</v>
      </c>
    </row>
    <row r="30" spans="1:7" ht="17.25" customHeight="1" x14ac:dyDescent="0.25">
      <c r="A30" s="21">
        <v>3</v>
      </c>
      <c r="B30" s="62" t="s">
        <v>22</v>
      </c>
      <c r="C30" s="22"/>
      <c r="D30" s="23">
        <f>D31+D35</f>
        <v>622273.15</v>
      </c>
      <c r="E30" s="23">
        <f>E31</f>
        <v>622283.19351999997</v>
      </c>
      <c r="F30" s="23">
        <f>F31+F35</f>
        <v>196778.58656999998</v>
      </c>
      <c r="G30" s="23" t="s">
        <v>11</v>
      </c>
    </row>
    <row r="31" spans="1:7" x14ac:dyDescent="0.25">
      <c r="A31" s="24"/>
      <c r="B31" s="67"/>
      <c r="C31" s="34" t="s">
        <v>12</v>
      </c>
      <c r="D31" s="25">
        <v>622273.15</v>
      </c>
      <c r="E31" s="25">
        <f>622283193.52/1000</f>
        <v>622283.19351999997</v>
      </c>
      <c r="F31" s="25">
        <f>196778586.57/1000</f>
        <v>196778.58656999998</v>
      </c>
      <c r="G31" s="14">
        <f>F31/E31*100</f>
        <v>31.622031354712394</v>
      </c>
    </row>
    <row r="32" spans="1:7" x14ac:dyDescent="0.25">
      <c r="A32" s="26"/>
      <c r="B32" s="68"/>
      <c r="C32" s="15" t="s">
        <v>13</v>
      </c>
      <c r="D32" s="20"/>
      <c r="E32" s="20"/>
      <c r="F32" s="20"/>
      <c r="G32" s="20"/>
    </row>
    <row r="33" spans="1:7" s="31" customFormat="1" x14ac:dyDescent="0.25">
      <c r="A33" s="27"/>
      <c r="B33" s="69"/>
      <c r="C33" s="28" t="s">
        <v>14</v>
      </c>
      <c r="D33" s="29">
        <v>622181.07999999996</v>
      </c>
      <c r="E33" s="29">
        <f>(65853540.21+446310429.77+48427672.97+35888421.51+25711059.06)/1000</f>
        <v>622191.12351999991</v>
      </c>
      <c r="F33" s="29">
        <f>(27796829.37+140491398.97+11681000+12400000+4409358.23)/1000</f>
        <v>196778.58656999998</v>
      </c>
      <c r="G33" s="29">
        <f>F33/E33*100</f>
        <v>31.626710689271782</v>
      </c>
    </row>
    <row r="34" spans="1:7" x14ac:dyDescent="0.25">
      <c r="A34" s="27"/>
      <c r="B34" s="69"/>
      <c r="C34" s="32" t="s">
        <v>15</v>
      </c>
      <c r="D34" s="33">
        <f>D31-D33</f>
        <v>92.070000000065193</v>
      </c>
      <c r="E34" s="33">
        <f>E31-E33</f>
        <v>92.070000000065193</v>
      </c>
      <c r="F34" s="33">
        <f>F31-F33</f>
        <v>0</v>
      </c>
      <c r="G34" s="33">
        <f>F34/E34*100</f>
        <v>0</v>
      </c>
    </row>
    <row r="35" spans="1:7" x14ac:dyDescent="0.25">
      <c r="A35" s="26"/>
      <c r="B35" s="68"/>
      <c r="C35" s="12" t="s">
        <v>16</v>
      </c>
      <c r="D35" s="14">
        <v>0</v>
      </c>
      <c r="E35" s="14" t="s">
        <v>11</v>
      </c>
      <c r="F35" s="14">
        <v>0</v>
      </c>
      <c r="G35" s="14">
        <v>0</v>
      </c>
    </row>
    <row r="36" spans="1:7" ht="25.5" customHeight="1" x14ac:dyDescent="0.25">
      <c r="A36" s="21">
        <v>4</v>
      </c>
      <c r="B36" s="62" t="s">
        <v>23</v>
      </c>
      <c r="C36" s="22"/>
      <c r="D36" s="23">
        <f>D37+D46</f>
        <v>117731.27</v>
      </c>
      <c r="E36" s="23">
        <f>E37</f>
        <v>96129.767749999999</v>
      </c>
      <c r="F36" s="23">
        <f>F37+F46</f>
        <v>18206.086829999997</v>
      </c>
      <c r="G36" s="23" t="s">
        <v>11</v>
      </c>
    </row>
    <row r="37" spans="1:7" x14ac:dyDescent="0.25">
      <c r="A37" s="24"/>
      <c r="B37" s="71"/>
      <c r="C37" s="34" t="s">
        <v>12</v>
      </c>
      <c r="D37" s="25">
        <v>94230.14</v>
      </c>
      <c r="E37" s="25">
        <f>96129767.75/1000</f>
        <v>96129.767749999999</v>
      </c>
      <c r="F37" s="25">
        <f>17905086.83/1000</f>
        <v>17905.086829999997</v>
      </c>
      <c r="G37" s="14">
        <f>F37/E37*100</f>
        <v>18.625954529053772</v>
      </c>
    </row>
    <row r="38" spans="1:7" x14ac:dyDescent="0.25">
      <c r="A38" s="57"/>
      <c r="B38" s="71"/>
      <c r="C38" s="15" t="s">
        <v>13</v>
      </c>
      <c r="D38" s="20"/>
      <c r="E38" s="20"/>
      <c r="F38" s="20"/>
      <c r="G38" s="20"/>
    </row>
    <row r="39" spans="1:7" s="31" customFormat="1" x14ac:dyDescent="0.25">
      <c r="A39" s="57"/>
      <c r="B39" s="71"/>
      <c r="C39" s="28" t="s">
        <v>14</v>
      </c>
      <c r="D39" s="29">
        <v>16241.31</v>
      </c>
      <c r="E39" s="29">
        <f>(829812.1+4000000+11411500)/1000</f>
        <v>16241.312099999999</v>
      </c>
      <c r="F39" s="29">
        <f>(0+1507789.82+0)/1000</f>
        <v>1507.78982</v>
      </c>
      <c r="G39" s="38">
        <f>F39/E39*100</f>
        <v>9.2836700059473642</v>
      </c>
    </row>
    <row r="40" spans="1:7" hidden="1" x14ac:dyDescent="0.25">
      <c r="A40" s="57"/>
      <c r="B40" s="71"/>
      <c r="C40" s="17"/>
      <c r="D40" s="18"/>
      <c r="E40" s="18"/>
      <c r="F40" s="18"/>
      <c r="G40" s="18"/>
    </row>
    <row r="41" spans="1:7" hidden="1" x14ac:dyDescent="0.25">
      <c r="A41" s="57"/>
      <c r="B41" s="71"/>
      <c r="C41" s="17"/>
      <c r="D41" s="18"/>
      <c r="E41" s="18"/>
      <c r="F41" s="18"/>
      <c r="G41" s="18"/>
    </row>
    <row r="42" spans="1:7" hidden="1" x14ac:dyDescent="0.25">
      <c r="A42" s="57"/>
      <c r="B42" s="71"/>
      <c r="C42" s="17"/>
      <c r="D42" s="18"/>
      <c r="E42" s="18"/>
      <c r="F42" s="18"/>
      <c r="G42" s="18"/>
    </row>
    <row r="43" spans="1:7" hidden="1" x14ac:dyDescent="0.25">
      <c r="A43" s="57"/>
      <c r="B43" s="71"/>
      <c r="C43" s="17"/>
      <c r="D43" s="18"/>
      <c r="E43" s="18"/>
      <c r="F43" s="18"/>
      <c r="G43" s="18"/>
    </row>
    <row r="44" spans="1:7" hidden="1" x14ac:dyDescent="0.25">
      <c r="A44" s="57"/>
      <c r="B44" s="71"/>
      <c r="C44" s="17"/>
      <c r="D44" s="18"/>
      <c r="E44" s="18"/>
      <c r="F44" s="18"/>
      <c r="G44" s="18"/>
    </row>
    <row r="45" spans="1:7" x14ac:dyDescent="0.25">
      <c r="A45" s="57"/>
      <c r="B45" s="71"/>
      <c r="C45" s="32" t="s">
        <v>15</v>
      </c>
      <c r="D45" s="33">
        <f>D37-D39</f>
        <v>77988.83</v>
      </c>
      <c r="E45" s="33">
        <f>E37-E39</f>
        <v>79888.455650000004</v>
      </c>
      <c r="F45" s="33">
        <f>F37-F39</f>
        <v>16397.297009999995</v>
      </c>
      <c r="G45" s="39">
        <f>F45/E45*100</f>
        <v>20.525239694003265</v>
      </c>
    </row>
    <row r="46" spans="1:7" x14ac:dyDescent="0.25">
      <c r="A46" s="57"/>
      <c r="B46" s="71"/>
      <c r="C46" s="12" t="s">
        <v>16</v>
      </c>
      <c r="D46" s="40">
        <v>23501.13</v>
      </c>
      <c r="E46" s="14" t="s">
        <v>11</v>
      </c>
      <c r="F46" s="14">
        <v>301</v>
      </c>
      <c r="G46" s="14" t="s">
        <v>11</v>
      </c>
    </row>
    <row r="47" spans="1:7" x14ac:dyDescent="0.25">
      <c r="A47" s="57"/>
      <c r="B47" s="71"/>
      <c r="C47" s="19" t="s">
        <v>20</v>
      </c>
      <c r="D47" s="41">
        <v>0</v>
      </c>
      <c r="E47" s="20" t="s">
        <v>11</v>
      </c>
      <c r="F47" s="20">
        <v>0</v>
      </c>
      <c r="G47" s="20" t="s">
        <v>11</v>
      </c>
    </row>
    <row r="48" spans="1:7" x14ac:dyDescent="0.25">
      <c r="A48" s="57"/>
      <c r="B48" s="71"/>
      <c r="C48" s="37" t="s">
        <v>21</v>
      </c>
      <c r="D48" s="41">
        <v>23501.13</v>
      </c>
      <c r="E48" s="20" t="s">
        <v>11</v>
      </c>
      <c r="F48" s="20">
        <v>301</v>
      </c>
      <c r="G48" s="20" t="s">
        <v>11</v>
      </c>
    </row>
    <row r="49" spans="1:7" ht="26.25" customHeight="1" x14ac:dyDescent="0.25">
      <c r="A49" s="21">
        <v>5</v>
      </c>
      <c r="B49" s="62" t="s">
        <v>24</v>
      </c>
      <c r="C49" s="22"/>
      <c r="D49" s="23">
        <f>D50+D54</f>
        <v>182912.71</v>
      </c>
      <c r="E49" s="23">
        <f>E50</f>
        <v>349131.56152999995</v>
      </c>
      <c r="F49" s="23">
        <f>F50+F54</f>
        <v>34961.409869999996</v>
      </c>
      <c r="G49" s="23" t="s">
        <v>11</v>
      </c>
    </row>
    <row r="50" spans="1:7" x14ac:dyDescent="0.25">
      <c r="A50" s="24"/>
      <c r="B50" s="67"/>
      <c r="C50" s="34" t="s">
        <v>12</v>
      </c>
      <c r="D50" s="25">
        <v>182694.61</v>
      </c>
      <c r="E50" s="25">
        <f>349131561.53/1000</f>
        <v>349131.56152999995</v>
      </c>
      <c r="F50" s="25">
        <f>34961409.87/1000</f>
        <v>34961.409869999996</v>
      </c>
      <c r="G50" s="14">
        <f>F50/E50*100</f>
        <v>10.013821069853593</v>
      </c>
    </row>
    <row r="51" spans="1:7" x14ac:dyDescent="0.25">
      <c r="A51" s="57"/>
      <c r="B51" s="72"/>
      <c r="C51" s="15" t="s">
        <v>13</v>
      </c>
      <c r="D51" s="20"/>
      <c r="E51" s="20"/>
      <c r="F51" s="20"/>
      <c r="G51" s="20"/>
    </row>
    <row r="52" spans="1:7" s="31" customFormat="1" x14ac:dyDescent="0.25">
      <c r="A52" s="57"/>
      <c r="B52" s="72"/>
      <c r="C52" s="28" t="s">
        <v>14</v>
      </c>
      <c r="D52" s="29">
        <v>29820.46</v>
      </c>
      <c r="E52" s="29">
        <f>(1229300+152508204.1+417260.99+170000+4000000+25233198.51+252525.25)/1000</f>
        <v>183810.48884999999</v>
      </c>
      <c r="F52" s="29">
        <f>(0+0+417260.99+54560.57+0+4194169.89+252525.25)/1000</f>
        <v>4918.5167000000001</v>
      </c>
      <c r="G52" s="29">
        <f>F52/E52*100</f>
        <v>2.6758629122703628</v>
      </c>
    </row>
    <row r="53" spans="1:7" x14ac:dyDescent="0.25">
      <c r="A53" s="57"/>
      <c r="B53" s="72"/>
      <c r="C53" s="32" t="s">
        <v>15</v>
      </c>
      <c r="D53" s="33">
        <f>D50-D52</f>
        <v>152874.15</v>
      </c>
      <c r="E53" s="33">
        <f>E50-E52</f>
        <v>165321.07267999995</v>
      </c>
      <c r="F53" s="33">
        <f>F50-F52</f>
        <v>30042.893169999996</v>
      </c>
      <c r="G53" s="33">
        <f>F53/E53*100</f>
        <v>18.172452357692993</v>
      </c>
    </row>
    <row r="54" spans="1:7" x14ac:dyDescent="0.25">
      <c r="A54" s="57"/>
      <c r="B54" s="72"/>
      <c r="C54" s="12" t="s">
        <v>16</v>
      </c>
      <c r="D54" s="14">
        <v>218.1</v>
      </c>
      <c r="E54" s="14" t="s">
        <v>11</v>
      </c>
      <c r="F54" s="14">
        <v>0</v>
      </c>
      <c r="G54" s="14" t="s">
        <v>11</v>
      </c>
    </row>
    <row r="55" spans="1:7" x14ac:dyDescent="0.25">
      <c r="A55" s="57"/>
      <c r="B55" s="72"/>
      <c r="C55" s="19" t="s">
        <v>20</v>
      </c>
      <c r="D55" s="20">
        <v>0</v>
      </c>
      <c r="E55" s="20" t="s">
        <v>11</v>
      </c>
      <c r="F55" s="20">
        <v>0</v>
      </c>
      <c r="G55" s="20" t="s">
        <v>11</v>
      </c>
    </row>
    <row r="56" spans="1:7" x14ac:dyDescent="0.25">
      <c r="A56" s="57"/>
      <c r="B56" s="72"/>
      <c r="C56" s="37" t="s">
        <v>21</v>
      </c>
      <c r="D56" s="20">
        <v>218.1</v>
      </c>
      <c r="E56" s="20" t="s">
        <v>11</v>
      </c>
      <c r="F56" s="20">
        <v>0</v>
      </c>
      <c r="G56" s="20" t="s">
        <v>11</v>
      </c>
    </row>
    <row r="57" spans="1:7" x14ac:dyDescent="0.25">
      <c r="A57" s="21">
        <v>6</v>
      </c>
      <c r="B57" s="62" t="s">
        <v>25</v>
      </c>
      <c r="C57" s="22"/>
      <c r="D57" s="23">
        <f>D58</f>
        <v>64753.47</v>
      </c>
      <c r="E57" s="23">
        <f>E58</f>
        <v>64771.370880000002</v>
      </c>
      <c r="F57" s="23">
        <f>F58</f>
        <v>8837.0231899999999</v>
      </c>
      <c r="G57" s="23" t="s">
        <v>11</v>
      </c>
    </row>
    <row r="58" spans="1:7" x14ac:dyDescent="0.25">
      <c r="A58" s="24"/>
      <c r="B58" s="67"/>
      <c r="C58" s="34" t="s">
        <v>12</v>
      </c>
      <c r="D58" s="25">
        <v>64753.47</v>
      </c>
      <c r="E58" s="25">
        <f>64771370.88/1000</f>
        <v>64771.370880000002</v>
      </c>
      <c r="F58" s="25">
        <f>8837023.19/1000</f>
        <v>8837.0231899999999</v>
      </c>
      <c r="G58" s="14">
        <f>F58/E58*100</f>
        <v>13.643409225307412</v>
      </c>
    </row>
    <row r="59" spans="1:7" x14ac:dyDescent="0.25">
      <c r="A59" s="26"/>
      <c r="B59" s="68"/>
      <c r="C59" s="15" t="s">
        <v>13</v>
      </c>
      <c r="D59" s="20"/>
      <c r="E59" s="20"/>
      <c r="F59" s="20"/>
      <c r="G59" s="20"/>
    </row>
    <row r="60" spans="1:7" s="31" customFormat="1" x14ac:dyDescent="0.25">
      <c r="A60" s="27"/>
      <c r="B60" s="69"/>
      <c r="C60" s="28" t="s">
        <v>14</v>
      </c>
      <c r="D60" s="29">
        <v>0</v>
      </c>
      <c r="E60" s="29">
        <v>0</v>
      </c>
      <c r="F60" s="29">
        <v>0</v>
      </c>
      <c r="G60" s="29">
        <v>0</v>
      </c>
    </row>
    <row r="61" spans="1:7" x14ac:dyDescent="0.25">
      <c r="A61" s="27"/>
      <c r="B61" s="69"/>
      <c r="C61" s="32" t="s">
        <v>15</v>
      </c>
      <c r="D61" s="33">
        <v>64753.47</v>
      </c>
      <c r="E61" s="33">
        <v>64771.37</v>
      </c>
      <c r="F61" s="33">
        <v>8837.02</v>
      </c>
      <c r="G61" s="33">
        <f>F61/E61*100</f>
        <v>13.643404485654695</v>
      </c>
    </row>
    <row r="62" spans="1:7" x14ac:dyDescent="0.25">
      <c r="A62" s="26"/>
      <c r="B62" s="68"/>
      <c r="C62" s="12" t="s">
        <v>16</v>
      </c>
      <c r="D62" s="14">
        <v>0</v>
      </c>
      <c r="E62" s="14" t="s">
        <v>11</v>
      </c>
      <c r="F62" s="14">
        <v>0</v>
      </c>
      <c r="G62" s="14" t="s">
        <v>11</v>
      </c>
    </row>
    <row r="63" spans="1:7" x14ac:dyDescent="0.25">
      <c r="A63" s="21">
        <v>7</v>
      </c>
      <c r="B63" s="62" t="s">
        <v>26</v>
      </c>
      <c r="C63" s="22"/>
      <c r="D63" s="42">
        <f>D64</f>
        <v>46791.15</v>
      </c>
      <c r="E63" s="42">
        <f>E64</f>
        <v>48587.178209999998</v>
      </c>
      <c r="F63" s="42">
        <f>F64</f>
        <v>9032.1327200000014</v>
      </c>
      <c r="G63" s="23" t="s">
        <v>11</v>
      </c>
    </row>
    <row r="64" spans="1:7" x14ac:dyDescent="0.25">
      <c r="A64" s="24"/>
      <c r="B64" s="67"/>
      <c r="C64" s="34" t="s">
        <v>12</v>
      </c>
      <c r="D64" s="43">
        <v>46791.15</v>
      </c>
      <c r="E64" s="25">
        <f>48587178.21/1000</f>
        <v>48587.178209999998</v>
      </c>
      <c r="F64" s="25">
        <f>9032132.72/1000</f>
        <v>9032.1327200000014</v>
      </c>
      <c r="G64" s="14">
        <f>F64/E64*100</f>
        <v>18.589539571452303</v>
      </c>
    </row>
    <row r="65" spans="1:7" x14ac:dyDescent="0.25">
      <c r="A65" s="26"/>
      <c r="B65" s="72"/>
      <c r="C65" s="15" t="s">
        <v>13</v>
      </c>
      <c r="D65" s="20"/>
      <c r="E65" s="20"/>
      <c r="F65" s="20"/>
      <c r="G65" s="20"/>
    </row>
    <row r="66" spans="1:7" s="31" customFormat="1" x14ac:dyDescent="0.25">
      <c r="A66" s="27"/>
      <c r="B66" s="72"/>
      <c r="C66" s="28" t="s">
        <v>14</v>
      </c>
      <c r="D66" s="29">
        <v>0</v>
      </c>
      <c r="E66" s="29">
        <v>0</v>
      </c>
      <c r="F66" s="29">
        <v>0</v>
      </c>
      <c r="G66" s="29">
        <v>0</v>
      </c>
    </row>
    <row r="67" spans="1:7" x14ac:dyDescent="0.25">
      <c r="A67" s="27"/>
      <c r="B67" s="72"/>
      <c r="C67" s="32" t="s">
        <v>15</v>
      </c>
      <c r="D67" s="33">
        <v>46791.15</v>
      </c>
      <c r="E67" s="33">
        <v>48587.18</v>
      </c>
      <c r="F67" s="33">
        <v>9032.1299999999992</v>
      </c>
      <c r="G67" s="44">
        <f>F67/E67*100</f>
        <v>18.589533288410646</v>
      </c>
    </row>
    <row r="68" spans="1:7" x14ac:dyDescent="0.25">
      <c r="A68" s="26"/>
      <c r="B68" s="72"/>
      <c r="C68" s="12" t="s">
        <v>16</v>
      </c>
      <c r="D68" s="14">
        <v>0</v>
      </c>
      <c r="E68" s="14" t="s">
        <v>11</v>
      </c>
      <c r="F68" s="14">
        <v>0</v>
      </c>
      <c r="G68" s="14">
        <v>0</v>
      </c>
    </row>
    <row r="69" spans="1:7" ht="41.25" customHeight="1" x14ac:dyDescent="0.25">
      <c r="A69" s="21">
        <v>8</v>
      </c>
      <c r="B69" s="62" t="s">
        <v>27</v>
      </c>
      <c r="C69" s="22"/>
      <c r="D69" s="23">
        <f>D70+D74</f>
        <v>1248</v>
      </c>
      <c r="E69" s="23">
        <v>390</v>
      </c>
      <c r="F69" s="23">
        <f>F70+F74</f>
        <v>195.27</v>
      </c>
      <c r="G69" s="23" t="s">
        <v>11</v>
      </c>
    </row>
    <row r="70" spans="1:7" x14ac:dyDescent="0.25">
      <c r="A70" s="57"/>
      <c r="B70" s="72"/>
      <c r="C70" s="45" t="s">
        <v>12</v>
      </c>
      <c r="D70" s="46">
        <v>390</v>
      </c>
      <c r="E70" s="46">
        <v>390</v>
      </c>
      <c r="F70" s="46">
        <v>0</v>
      </c>
      <c r="G70" s="14">
        <f>F70/E70*100</f>
        <v>0</v>
      </c>
    </row>
    <row r="71" spans="1:7" x14ac:dyDescent="0.25">
      <c r="A71" s="57"/>
      <c r="B71" s="72"/>
      <c r="C71" s="15" t="s">
        <v>13</v>
      </c>
      <c r="D71" s="20"/>
      <c r="E71" s="20"/>
      <c r="F71" s="20"/>
      <c r="G71" s="20"/>
    </row>
    <row r="72" spans="1:7" s="31" customFormat="1" x14ac:dyDescent="0.25">
      <c r="A72" s="57"/>
      <c r="B72" s="72"/>
      <c r="C72" s="28" t="s">
        <v>14</v>
      </c>
      <c r="D72" s="29">
        <v>0</v>
      </c>
      <c r="E72" s="29">
        <v>0</v>
      </c>
      <c r="F72" s="29">
        <v>0</v>
      </c>
      <c r="G72" s="29">
        <v>0</v>
      </c>
    </row>
    <row r="73" spans="1:7" x14ac:dyDescent="0.25">
      <c r="A73" s="57"/>
      <c r="B73" s="72"/>
      <c r="C73" s="32" t="s">
        <v>15</v>
      </c>
      <c r="D73" s="33">
        <v>390</v>
      </c>
      <c r="E73" s="33">
        <v>390</v>
      </c>
      <c r="F73" s="33">
        <v>0</v>
      </c>
      <c r="G73" s="33">
        <f>F73/E73*100</f>
        <v>0</v>
      </c>
    </row>
    <row r="74" spans="1:7" x14ac:dyDescent="0.25">
      <c r="A74" s="57"/>
      <c r="B74" s="72"/>
      <c r="C74" s="12" t="s">
        <v>16</v>
      </c>
      <c r="D74" s="14">
        <v>858</v>
      </c>
      <c r="E74" s="14" t="s">
        <v>11</v>
      </c>
      <c r="F74" s="14">
        <v>195.27</v>
      </c>
      <c r="G74" s="14" t="s">
        <v>11</v>
      </c>
    </row>
    <row r="75" spans="1:7" x14ac:dyDescent="0.25">
      <c r="A75" s="57"/>
      <c r="B75" s="72"/>
      <c r="C75" s="19" t="s">
        <v>20</v>
      </c>
      <c r="D75" s="20">
        <v>840</v>
      </c>
      <c r="E75" s="20" t="s">
        <v>11</v>
      </c>
      <c r="F75" s="20">
        <v>195.27</v>
      </c>
      <c r="G75" s="20" t="s">
        <v>11</v>
      </c>
    </row>
    <row r="76" spans="1:7" x14ac:dyDescent="0.25">
      <c r="A76" s="57"/>
      <c r="B76" s="72"/>
      <c r="C76" s="37" t="s">
        <v>21</v>
      </c>
      <c r="D76" s="20">
        <v>18</v>
      </c>
      <c r="E76" s="20" t="s">
        <v>11</v>
      </c>
      <c r="F76" s="20">
        <v>0</v>
      </c>
      <c r="G76" s="20" t="s">
        <v>11</v>
      </c>
    </row>
    <row r="77" spans="1:7" ht="16.5" customHeight="1" x14ac:dyDescent="0.25">
      <c r="A77" s="21">
        <v>9</v>
      </c>
      <c r="B77" s="62" t="s">
        <v>28</v>
      </c>
      <c r="C77" s="22"/>
      <c r="D77" s="23">
        <f>D78+D82</f>
        <v>7794.92</v>
      </c>
      <c r="E77" s="23">
        <f>E78</f>
        <v>6921.9242400000003</v>
      </c>
      <c r="F77" s="23">
        <f>F78+F82</f>
        <v>982.96772999999996</v>
      </c>
      <c r="G77" s="23" t="s">
        <v>11</v>
      </c>
    </row>
    <row r="78" spans="1:7" x14ac:dyDescent="0.25">
      <c r="A78" s="24"/>
      <c r="B78" s="67"/>
      <c r="C78" s="34" t="s">
        <v>12</v>
      </c>
      <c r="D78" s="25">
        <v>6921.92</v>
      </c>
      <c r="E78" s="25">
        <f>6921924.24/1000</f>
        <v>6921.9242400000003</v>
      </c>
      <c r="F78" s="25">
        <f>982967.73/1000</f>
        <v>982.96772999999996</v>
      </c>
      <c r="G78" s="14">
        <f>F78/E78*100</f>
        <v>14.200787178797553</v>
      </c>
    </row>
    <row r="79" spans="1:7" x14ac:dyDescent="0.25">
      <c r="A79" s="26"/>
      <c r="B79" s="68"/>
      <c r="C79" s="15" t="s">
        <v>13</v>
      </c>
      <c r="D79" s="20"/>
      <c r="E79" s="20"/>
      <c r="F79" s="20"/>
      <c r="G79" s="20"/>
    </row>
    <row r="80" spans="1:7" s="31" customFormat="1" x14ac:dyDescent="0.25">
      <c r="A80" s="27"/>
      <c r="B80" s="70"/>
      <c r="C80" s="28" t="s">
        <v>14</v>
      </c>
      <c r="D80" s="29">
        <v>2497.63</v>
      </c>
      <c r="E80" s="29">
        <f>(210348.72+2287285.52)/1000</f>
        <v>2497.6342400000003</v>
      </c>
      <c r="F80" s="29">
        <f>367856.4/1000</f>
        <v>367.85640000000001</v>
      </c>
      <c r="G80" s="29">
        <f>F80/E80*100</f>
        <v>14.728193348278248</v>
      </c>
    </row>
    <row r="81" spans="1:7" x14ac:dyDescent="0.25">
      <c r="A81" s="58"/>
      <c r="B81" s="70"/>
      <c r="C81" s="32" t="s">
        <v>15</v>
      </c>
      <c r="D81" s="33">
        <f>D78-D80</f>
        <v>4424.29</v>
      </c>
      <c r="E81" s="33">
        <f>E78-E80</f>
        <v>4424.29</v>
      </c>
      <c r="F81" s="33">
        <f>F78-F80</f>
        <v>615.11132999999995</v>
      </c>
      <c r="G81" s="33">
        <f>F81/E81*100</f>
        <v>13.903051789100623</v>
      </c>
    </row>
    <row r="82" spans="1:7" x14ac:dyDescent="0.25">
      <c r="A82" s="58"/>
      <c r="B82" s="70"/>
      <c r="C82" s="12" t="s">
        <v>16</v>
      </c>
      <c r="D82" s="14">
        <f>D83+D84</f>
        <v>873</v>
      </c>
      <c r="E82" s="14" t="s">
        <v>11</v>
      </c>
      <c r="F82" s="14">
        <v>0</v>
      </c>
      <c r="G82" s="14" t="s">
        <v>11</v>
      </c>
    </row>
    <row r="83" spans="1:7" x14ac:dyDescent="0.25">
      <c r="A83" s="58"/>
      <c r="B83" s="70"/>
      <c r="C83" s="19" t="s">
        <v>20</v>
      </c>
      <c r="D83" s="20">
        <v>850</v>
      </c>
      <c r="E83" s="20" t="s">
        <v>11</v>
      </c>
      <c r="F83" s="20">
        <v>0</v>
      </c>
      <c r="G83" s="20" t="s">
        <v>11</v>
      </c>
    </row>
    <row r="84" spans="1:7" x14ac:dyDescent="0.25">
      <c r="A84" s="58"/>
      <c r="B84" s="70"/>
      <c r="C84" s="37" t="s">
        <v>21</v>
      </c>
      <c r="D84" s="20">
        <v>23</v>
      </c>
      <c r="E84" s="20" t="s">
        <v>11</v>
      </c>
      <c r="F84" s="20">
        <v>0</v>
      </c>
      <c r="G84" s="20" t="s">
        <v>11</v>
      </c>
    </row>
    <row r="85" spans="1:7" ht="41.25" customHeight="1" x14ac:dyDescent="0.25">
      <c r="A85" s="21">
        <v>10</v>
      </c>
      <c r="B85" s="62" t="s">
        <v>29</v>
      </c>
      <c r="C85" s="22"/>
      <c r="D85" s="23">
        <f>D86+D90</f>
        <v>90374.61</v>
      </c>
      <c r="E85" s="23">
        <f>E86</f>
        <v>383485.70597000001</v>
      </c>
      <c r="F85" s="23">
        <f>F86+F90</f>
        <v>5444.02657</v>
      </c>
      <c r="G85" s="23" t="s">
        <v>11</v>
      </c>
    </row>
    <row r="86" spans="1:7" x14ac:dyDescent="0.25">
      <c r="A86" s="24"/>
      <c r="B86" s="67"/>
      <c r="C86" s="34" t="s">
        <v>12</v>
      </c>
      <c r="D86" s="25">
        <v>90057.91</v>
      </c>
      <c r="E86" s="25">
        <f>383485705.97/1000</f>
        <v>383485.70597000001</v>
      </c>
      <c r="F86" s="25">
        <f>5444026.57/1000</f>
        <v>5444.02657</v>
      </c>
      <c r="G86" s="14">
        <f>F86/E86*100</f>
        <v>1.4196165555192519</v>
      </c>
    </row>
    <row r="87" spans="1:7" x14ac:dyDescent="0.25">
      <c r="A87" s="26"/>
      <c r="B87" s="68"/>
      <c r="C87" s="15" t="s">
        <v>13</v>
      </c>
      <c r="D87" s="20"/>
      <c r="E87" s="20"/>
      <c r="F87" s="20"/>
      <c r="G87" s="20"/>
    </row>
    <row r="88" spans="1:7" s="31" customFormat="1" x14ac:dyDescent="0.25">
      <c r="A88" s="27"/>
      <c r="B88" s="69"/>
      <c r="C88" s="28" t="s">
        <v>14</v>
      </c>
      <c r="D88" s="29">
        <v>41082.81</v>
      </c>
      <c r="E88" s="29">
        <f>(4000000+87988437.98+85470019.47+145671820)/1000</f>
        <v>323130.27744999999</v>
      </c>
      <c r="F88" s="29">
        <f>(187489.79+0+0+0)/1000</f>
        <v>187.48979</v>
      </c>
      <c r="G88" s="29">
        <f>F88/E88*100</f>
        <v>5.8022971873631216E-2</v>
      </c>
    </row>
    <row r="89" spans="1:7" x14ac:dyDescent="0.25">
      <c r="A89" s="27"/>
      <c r="B89" s="69"/>
      <c r="C89" s="32" t="s">
        <v>15</v>
      </c>
      <c r="D89" s="33">
        <f>D86-D88</f>
        <v>48975.100000000006</v>
      </c>
      <c r="E89" s="33">
        <f>E86-E88</f>
        <v>60355.428520000016</v>
      </c>
      <c r="F89" s="33">
        <f>F86-F88</f>
        <v>5256.5367800000004</v>
      </c>
      <c r="G89" s="33">
        <f>F89/E89*100</f>
        <v>8.7093023923409625</v>
      </c>
    </row>
    <row r="90" spans="1:7" x14ac:dyDescent="0.25">
      <c r="A90" s="27"/>
      <c r="B90" s="69"/>
      <c r="C90" s="12" t="s">
        <v>16</v>
      </c>
      <c r="D90" s="14">
        <v>316.7</v>
      </c>
      <c r="E90" s="14" t="s">
        <v>11</v>
      </c>
      <c r="F90" s="14">
        <f>F91+F92</f>
        <v>0</v>
      </c>
      <c r="G90" s="20" t="s">
        <v>11</v>
      </c>
    </row>
    <row r="91" spans="1:7" x14ac:dyDescent="0.25">
      <c r="A91" s="27"/>
      <c r="B91" s="69"/>
      <c r="C91" s="19" t="s">
        <v>20</v>
      </c>
      <c r="D91" s="20">
        <v>0</v>
      </c>
      <c r="E91" s="20" t="s">
        <v>11</v>
      </c>
      <c r="F91" s="20">
        <v>0</v>
      </c>
      <c r="G91" s="20" t="s">
        <v>11</v>
      </c>
    </row>
    <row r="92" spans="1:7" x14ac:dyDescent="0.25">
      <c r="A92" s="26"/>
      <c r="B92" s="68"/>
      <c r="C92" s="37" t="s">
        <v>21</v>
      </c>
      <c r="D92" s="20">
        <v>316.7</v>
      </c>
      <c r="E92" s="20" t="s">
        <v>11</v>
      </c>
      <c r="F92" s="20">
        <v>0</v>
      </c>
      <c r="G92" s="14" t="s">
        <v>11</v>
      </c>
    </row>
    <row r="93" spans="1:7" ht="31.5" customHeight="1" x14ac:dyDescent="0.25">
      <c r="A93" s="21">
        <v>11</v>
      </c>
      <c r="B93" s="62" t="s">
        <v>30</v>
      </c>
      <c r="C93" s="22"/>
      <c r="D93" s="23">
        <f>D94+D98</f>
        <v>17190.75</v>
      </c>
      <c r="E93" s="23">
        <f>E94</f>
        <v>6081.76181</v>
      </c>
      <c r="F93" s="23">
        <v>0</v>
      </c>
      <c r="G93" s="23" t="s">
        <v>11</v>
      </c>
    </row>
    <row r="94" spans="1:7" x14ac:dyDescent="0.25">
      <c r="A94" s="24"/>
      <c r="B94" s="71"/>
      <c r="C94" s="34" t="s">
        <v>12</v>
      </c>
      <c r="D94" s="25">
        <v>6081.76</v>
      </c>
      <c r="E94" s="25">
        <f>6081761.81/1000</f>
        <v>6081.76181</v>
      </c>
      <c r="F94" s="25">
        <v>0</v>
      </c>
      <c r="G94" s="47">
        <f>F94/E94*100</f>
        <v>0</v>
      </c>
    </row>
    <row r="95" spans="1:7" x14ac:dyDescent="0.25">
      <c r="A95" s="26"/>
      <c r="B95" s="71"/>
      <c r="C95" s="15" t="s">
        <v>13</v>
      </c>
      <c r="D95" s="20"/>
      <c r="E95" s="20"/>
      <c r="F95" s="20"/>
      <c r="G95" s="20"/>
    </row>
    <row r="96" spans="1:7" s="31" customFormat="1" x14ac:dyDescent="0.25">
      <c r="A96" s="58"/>
      <c r="B96" s="71"/>
      <c r="C96" s="28" t="s">
        <v>14</v>
      </c>
      <c r="D96" s="29">
        <v>5682.67</v>
      </c>
      <c r="E96" s="29">
        <f>5682673.71/1000</f>
        <v>5682.67371</v>
      </c>
      <c r="F96" s="29">
        <v>0</v>
      </c>
      <c r="G96" s="29">
        <v>0</v>
      </c>
    </row>
    <row r="97" spans="1:7" x14ac:dyDescent="0.25">
      <c r="A97" s="58"/>
      <c r="B97" s="71"/>
      <c r="C97" s="32" t="s">
        <v>15</v>
      </c>
      <c r="D97" s="33">
        <f>D94-D96</f>
        <v>399.09000000000015</v>
      </c>
      <c r="E97" s="33">
        <f>E94-E96</f>
        <v>399.08809999999994</v>
      </c>
      <c r="F97" s="33">
        <v>0</v>
      </c>
      <c r="G97" s="48">
        <f>F97/E97*100</f>
        <v>0</v>
      </c>
    </row>
    <row r="98" spans="1:7" x14ac:dyDescent="0.25">
      <c r="A98" s="58"/>
      <c r="B98" s="71"/>
      <c r="C98" s="12" t="s">
        <v>16</v>
      </c>
      <c r="D98" s="14">
        <v>11108.99</v>
      </c>
      <c r="E98" s="14" t="s">
        <v>11</v>
      </c>
      <c r="F98" s="14">
        <v>0</v>
      </c>
      <c r="G98" s="14" t="s">
        <v>11</v>
      </c>
    </row>
    <row r="99" spans="1:7" x14ac:dyDescent="0.25">
      <c r="A99" s="58"/>
      <c r="B99" s="71"/>
      <c r="C99" s="19" t="s">
        <v>20</v>
      </c>
      <c r="D99" s="20">
        <v>0</v>
      </c>
      <c r="E99" s="20" t="s">
        <v>11</v>
      </c>
      <c r="F99" s="14">
        <v>0</v>
      </c>
      <c r="G99" s="20" t="s">
        <v>11</v>
      </c>
    </row>
    <row r="100" spans="1:7" x14ac:dyDescent="0.25">
      <c r="A100" s="58"/>
      <c r="B100" s="71"/>
      <c r="C100" s="37" t="s">
        <v>21</v>
      </c>
      <c r="D100" s="14">
        <v>11108.99</v>
      </c>
      <c r="E100" s="20" t="s">
        <v>11</v>
      </c>
      <c r="F100" s="14">
        <v>0</v>
      </c>
      <c r="G100" s="20" t="s">
        <v>11</v>
      </c>
    </row>
    <row r="101" spans="1:7" ht="25.5" customHeight="1" x14ac:dyDescent="0.25">
      <c r="A101" s="21">
        <v>12</v>
      </c>
      <c r="B101" s="62" t="s">
        <v>31</v>
      </c>
      <c r="C101" s="22"/>
      <c r="D101" s="23">
        <v>300</v>
      </c>
      <c r="E101" s="23">
        <f>E102</f>
        <v>80874.399069999999</v>
      </c>
      <c r="F101" s="23">
        <f>F102</f>
        <v>144.37871999999999</v>
      </c>
      <c r="G101" s="23" t="s">
        <v>11</v>
      </c>
    </row>
    <row r="102" spans="1:7" x14ac:dyDescent="0.25">
      <c r="A102" s="24"/>
      <c r="B102" s="67"/>
      <c r="C102" s="34" t="s">
        <v>12</v>
      </c>
      <c r="D102" s="25">
        <v>300</v>
      </c>
      <c r="E102" s="47">
        <f>80874399.07/1000</f>
        <v>80874.399069999999</v>
      </c>
      <c r="F102" s="47">
        <f>144378.72/1000</f>
        <v>144.37871999999999</v>
      </c>
      <c r="G102" s="47">
        <f>F102/E102*100</f>
        <v>0.17852215492202234</v>
      </c>
    </row>
    <row r="103" spans="1:7" x14ac:dyDescent="0.25">
      <c r="A103" s="26"/>
      <c r="B103" s="68"/>
      <c r="C103" s="15" t="s">
        <v>13</v>
      </c>
      <c r="D103" s="20"/>
      <c r="E103" s="20"/>
      <c r="F103" s="20"/>
      <c r="G103" s="20"/>
    </row>
    <row r="104" spans="1:7" s="31" customFormat="1" x14ac:dyDescent="0.25">
      <c r="A104" s="27"/>
      <c r="B104" s="69"/>
      <c r="C104" s="28" t="s">
        <v>14</v>
      </c>
      <c r="D104" s="29">
        <v>0</v>
      </c>
      <c r="E104" s="29">
        <v>0</v>
      </c>
      <c r="F104" s="29">
        <v>0</v>
      </c>
      <c r="G104" s="29">
        <v>0</v>
      </c>
    </row>
    <row r="105" spans="1:7" x14ac:dyDescent="0.25">
      <c r="A105" s="27"/>
      <c r="B105" s="69"/>
      <c r="C105" s="32" t="s">
        <v>15</v>
      </c>
      <c r="D105" s="49">
        <v>300</v>
      </c>
      <c r="E105" s="33">
        <v>80874.399999999994</v>
      </c>
      <c r="F105" s="33">
        <v>144.38</v>
      </c>
      <c r="G105" s="33">
        <f>F105/E105*100</f>
        <v>0.17852373557021753</v>
      </c>
    </row>
    <row r="106" spans="1:7" x14ac:dyDescent="0.25">
      <c r="A106" s="50"/>
      <c r="B106" s="65"/>
      <c r="C106" s="12" t="s">
        <v>16</v>
      </c>
      <c r="D106" s="14">
        <v>0</v>
      </c>
      <c r="E106" s="14" t="s">
        <v>11</v>
      </c>
      <c r="F106" s="14">
        <v>0</v>
      </c>
      <c r="G106" s="14" t="s">
        <v>11</v>
      </c>
    </row>
    <row r="107" spans="1:7" ht="50.25" customHeight="1" x14ac:dyDescent="0.25">
      <c r="A107" s="21">
        <v>13</v>
      </c>
      <c r="B107" s="62" t="s">
        <v>32</v>
      </c>
      <c r="C107" s="22"/>
      <c r="D107" s="23">
        <f>D108</f>
        <v>32492.68</v>
      </c>
      <c r="E107" s="23">
        <f>E108</f>
        <v>32627.299709999999</v>
      </c>
      <c r="F107" s="23">
        <f>F108</f>
        <v>2932.60871</v>
      </c>
      <c r="G107" s="23" t="s">
        <v>11</v>
      </c>
    </row>
    <row r="108" spans="1:7" x14ac:dyDescent="0.25">
      <c r="A108" s="24"/>
      <c r="B108" s="67"/>
      <c r="C108" s="34" t="s">
        <v>12</v>
      </c>
      <c r="D108" s="25">
        <v>32492.68</v>
      </c>
      <c r="E108" s="25">
        <f>32627299.71/1000</f>
        <v>32627.299709999999</v>
      </c>
      <c r="F108" s="25">
        <f>2932608.71/1000</f>
        <v>2932.60871</v>
      </c>
      <c r="G108" s="14">
        <f>F108/E108*100</f>
        <v>8.9882053864886036</v>
      </c>
    </row>
    <row r="109" spans="1:7" x14ac:dyDescent="0.25">
      <c r="A109" s="26"/>
      <c r="B109" s="68"/>
      <c r="C109" s="15" t="s">
        <v>13</v>
      </c>
      <c r="D109" s="20"/>
      <c r="E109" s="20"/>
      <c r="F109" s="20"/>
      <c r="G109" s="20"/>
    </row>
    <row r="110" spans="1:7" s="31" customFormat="1" x14ac:dyDescent="0.25">
      <c r="A110" s="27"/>
      <c r="B110" s="69"/>
      <c r="C110" s="28" t="s">
        <v>14</v>
      </c>
      <c r="D110" s="29">
        <v>141.36000000000001</v>
      </c>
      <c r="E110" s="29">
        <f>(100000+41358.08)/1000</f>
        <v>141.35808000000003</v>
      </c>
      <c r="F110" s="29">
        <v>0</v>
      </c>
      <c r="G110" s="29">
        <f>F110/E110*100</f>
        <v>0</v>
      </c>
    </row>
    <row r="111" spans="1:7" x14ac:dyDescent="0.25">
      <c r="A111" s="27"/>
      <c r="B111" s="69"/>
      <c r="C111" s="32" t="s">
        <v>15</v>
      </c>
      <c r="D111" s="33">
        <f>D108-D110</f>
        <v>32351.32</v>
      </c>
      <c r="E111" s="33">
        <f>E108-E110</f>
        <v>32485.941629999998</v>
      </c>
      <c r="F111" s="33">
        <f>F108-F110</f>
        <v>2932.60871</v>
      </c>
      <c r="G111" s="33">
        <f>F111/E111*100</f>
        <v>9.0273163185511773</v>
      </c>
    </row>
    <row r="112" spans="1:7" x14ac:dyDescent="0.25">
      <c r="A112" s="26"/>
      <c r="B112" s="68"/>
      <c r="C112" s="12" t="s">
        <v>16</v>
      </c>
      <c r="D112" s="14">
        <v>0</v>
      </c>
      <c r="E112" s="14" t="s">
        <v>11</v>
      </c>
      <c r="F112" s="14"/>
      <c r="G112" s="14">
        <v>0</v>
      </c>
    </row>
    <row r="113" spans="1:7" ht="39" customHeight="1" x14ac:dyDescent="0.25">
      <c r="A113" s="21">
        <v>14</v>
      </c>
      <c r="B113" s="62" t="s">
        <v>33</v>
      </c>
      <c r="C113" s="22"/>
      <c r="D113" s="23">
        <f>D114</f>
        <v>57193.39</v>
      </c>
      <c r="E113" s="23">
        <f>E114</f>
        <v>60845.660630000006</v>
      </c>
      <c r="F113" s="23">
        <f>F114</f>
        <v>9198.2055099999998</v>
      </c>
      <c r="G113" s="23" t="s">
        <v>11</v>
      </c>
    </row>
    <row r="114" spans="1:7" x14ac:dyDescent="0.25">
      <c r="A114" s="55"/>
      <c r="B114" s="67"/>
      <c r="C114" s="34" t="s">
        <v>12</v>
      </c>
      <c r="D114" s="25">
        <v>57193.39</v>
      </c>
      <c r="E114" s="25">
        <f>60845660.63/1000</f>
        <v>60845.660630000006</v>
      </c>
      <c r="F114" s="25">
        <f>9198205.51/1000</f>
        <v>9198.2055099999998</v>
      </c>
      <c r="G114" s="14">
        <f>F114/E114*100</f>
        <v>15.117274452707342</v>
      </c>
    </row>
    <row r="115" spans="1:7" x14ac:dyDescent="0.25">
      <c r="A115" s="55"/>
      <c r="B115" s="68"/>
      <c r="C115" s="17" t="s">
        <v>13</v>
      </c>
      <c r="D115" s="20"/>
      <c r="E115" s="20"/>
      <c r="F115" s="20"/>
      <c r="G115" s="20"/>
    </row>
    <row r="116" spans="1:7" s="31" customFormat="1" x14ac:dyDescent="0.25">
      <c r="A116" s="56"/>
      <c r="B116" s="69"/>
      <c r="C116" s="28" t="s">
        <v>14</v>
      </c>
      <c r="D116" s="29">
        <v>0</v>
      </c>
      <c r="E116" s="29">
        <v>0</v>
      </c>
      <c r="F116" s="29">
        <v>0</v>
      </c>
      <c r="G116" s="29">
        <v>0</v>
      </c>
    </row>
    <row r="117" spans="1:7" x14ac:dyDescent="0.25">
      <c r="A117" s="56"/>
      <c r="B117" s="69"/>
      <c r="C117" s="32" t="s">
        <v>15</v>
      </c>
      <c r="D117" s="33">
        <f>D114-D116</f>
        <v>57193.39</v>
      </c>
      <c r="E117" s="33">
        <f>E114-E116</f>
        <v>60845.660630000006</v>
      </c>
      <c r="F117" s="33">
        <v>9198.2099999999991</v>
      </c>
      <c r="G117" s="33">
        <f>F117/E117*100</f>
        <v>15.117281832033907</v>
      </c>
    </row>
    <row r="118" spans="1:7" x14ac:dyDescent="0.25">
      <c r="A118" s="56"/>
      <c r="B118" s="65"/>
      <c r="C118" s="34" t="s">
        <v>16</v>
      </c>
      <c r="D118" s="14">
        <v>0</v>
      </c>
      <c r="E118" s="14" t="s">
        <v>11</v>
      </c>
      <c r="F118" s="14">
        <v>0</v>
      </c>
      <c r="G118" s="14">
        <v>0</v>
      </c>
    </row>
    <row r="119" spans="1:7" x14ac:dyDescent="0.25">
      <c r="A119" s="51"/>
      <c r="B119" s="52"/>
      <c r="C119" s="53"/>
      <c r="D119" s="54"/>
      <c r="E119" s="54"/>
      <c r="F119" s="54"/>
      <c r="G119" s="54"/>
    </row>
  </sheetData>
  <mergeCells count="19">
    <mergeCell ref="F2:G2"/>
    <mergeCell ref="B5:G5"/>
    <mergeCell ref="A9:A15"/>
    <mergeCell ref="B10:B14"/>
    <mergeCell ref="A23:A27"/>
    <mergeCell ref="B25:B29"/>
    <mergeCell ref="B37:B48"/>
    <mergeCell ref="A38:A48"/>
    <mergeCell ref="A51:A56"/>
    <mergeCell ref="B51:B56"/>
    <mergeCell ref="B65:B68"/>
    <mergeCell ref="A114:A115"/>
    <mergeCell ref="A116:A118"/>
    <mergeCell ref="A70:A76"/>
    <mergeCell ref="B70:B76"/>
    <mergeCell ref="B80:B84"/>
    <mergeCell ref="A81:A84"/>
    <mergeCell ref="B94:B100"/>
    <mergeCell ref="A96:A100"/>
  </mergeCells>
  <pageMargins left="0.7" right="0.7" top="0.75" bottom="0.75" header="0.51180555555555496" footer="0.51180555555555496"/>
  <pageSetup paperSize="9" scale="99" firstPageNumber="0" orientation="landscape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81" zoomScaleNormal="181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81" zoomScaleNormal="181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myazina</dc:creator>
  <dc:description/>
  <cp:lastModifiedBy>Кириленко Лариса Васильевна</cp:lastModifiedBy>
  <cp:revision>136</cp:revision>
  <cp:lastPrinted>2022-05-16T12:44:41Z</cp:lastPrinted>
  <dcterms:created xsi:type="dcterms:W3CDTF">2019-08-07T13:05:49Z</dcterms:created>
  <dcterms:modified xsi:type="dcterms:W3CDTF">2022-05-16T12:54:35Z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