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firstSheet="2" activeTab="4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D20" i="4"/>
  <c r="D19"/>
  <c r="L25" i="10"/>
  <c r="L28" s="1"/>
  <c r="I25"/>
  <c r="I28" s="1"/>
  <c r="J22"/>
  <c r="G29" i="1"/>
  <c r="F25" i="10"/>
  <c r="F28" s="1"/>
  <c r="E8"/>
  <c r="D8" s="1"/>
  <c r="E9"/>
  <c r="D9" s="1"/>
  <c r="E10"/>
  <c r="D10" s="1"/>
  <c r="C18" i="1"/>
  <c r="C19"/>
  <c r="C20"/>
  <c r="C21"/>
  <c r="C22"/>
  <c r="D20"/>
  <c r="D21"/>
  <c r="D22"/>
  <c r="D23"/>
  <c r="E20"/>
  <c r="E21"/>
  <c r="E22"/>
  <c r="E23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<sst xmlns="http://schemas.openxmlformats.org/spreadsheetml/2006/main" count="510" uniqueCount="178">
  <si>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</si>
  <si>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</si>
  <si>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</si>
  <si>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</si>
  <si>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</si>
  <si>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</si>
  <si>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</si>
  <si>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</si>
  <si>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</si>
  <si>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</si>
  <si>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</si>
  <si>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</si>
  <si>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</si>
  <si>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</si>
  <si>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</si>
  <si>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</si>
  <si>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</si>
  <si>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</si>
  <si>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</si>
  <si>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</si>
  <si>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</si>
  <si>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</si>
  <si>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</si>
  <si>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</si>
  <si>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</si>
  <si>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</si>
  <si>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</si>
  <si>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</si>
  <si>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</si>
  <si>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</si>
  <si>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</si>
  <si>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</si>
  <si>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</si>
  <si>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</si>
  <si>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</si>
  <si>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</si>
  <si>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</si>
  <si>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</si>
  <si>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</si>
  <si>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</si>
  <si>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</si>
  <si>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</si>
  <si>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</si>
  <si>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</si>
  <si>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</si>
  <si>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</si>
  <si>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</si>
  <si>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</si>
  <si>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</si>
  <si>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</si>
  <si>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</si>
  <si>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</si>
  <si>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</si>
  <si>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</si>
  <si>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</si>
  <si>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</si>
  <si>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</si>
  <si>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</si>
  <si>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</si>
  <si>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</si>
  <si>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</si>
  <si>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</si>
  <si>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</si>
  <si>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</si>
  <si>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</si>
  <si>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</si>
  <si>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</si>
  <si>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</si>
  <si>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</si>
  <si>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</si>
  <si>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</si>
  <si>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</si>
  <si>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</si>
  <si>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</si>
  <si>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</si>
  <si>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</si>
  <si>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</si>
  <si>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</si>
  <si>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</si>
  <si>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</si>
  <si>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</si>
  <si>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</si>
  <si>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</si>
  <si>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</si>
  <si>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</si>
  <si>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</si>
  <si>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</si>
  <si>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</si>
  <si>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</si>
  <si>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</si>
  <si>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</si>
  <si>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</si>
  <si>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</si>
  <si>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</si>
  <si>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</si>
  <si>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</si>
  <si>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</si>
  <si>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</si>
  <si>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</si>
  <si>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</si>
  <si>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</si>
  <si>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</si>
  <si>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</si>
  <si>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</si>
  <si>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</si>
  <si>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</si>
  <si>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</si>
  <si>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</si>
  <si>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</si>
  <si>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</si>
  <si>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</si>
  <si>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</si>
  <si>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</si>
  <si>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</si>
  <si>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</si>
  <si>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</si>
  <si>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</si>
  <si>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</si>
  <si>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</si>
  <si>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</si>
  <si>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</si>
  <si>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</si>
  <si>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</si>
  <si>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</si>
  <si>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</si>
  <si>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</si>
  <si>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</si>
  <si>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</si>
  <si>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</si>
  <si>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</si>
  <si>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</si>
  <si>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</si>
  <si>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</si>
  <si>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</si>
  <si>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</si>
  <si>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</si>
  <si>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</si>
  <si>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</si>
  <si>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</si>
  <si>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</si>
  <si>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</si>
  <si>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</si>
  <si>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</si>
  <si>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</si>
  <si>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</si>
  <si>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</si>
  <si>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</si>
  <si>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</si>
  <si>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</si>
  <si>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</si>
  <si>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</si>
  <si>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</si>
  <si>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</si>
  <si>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</si>
  <si>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</si>
  <si>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</si>
  <si>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</si>
  <si>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</si>
  <si>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</si>
  <si>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</si>
  <si>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</si>
  <si>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</si>
  <si>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</si>
  <si>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</si>
  <si>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</si>
  <si>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</si>
  <si>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</si>
  <si>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</si>
  <si>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</si>
  <si>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</si>
  <si>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</si>
  <si>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август</t>
  </si>
  <si>
    <t>на 03 августа   2023 года</t>
  </si>
  <si>
    <t xml:space="preserve"> на 03 августа 2023 года</t>
  </si>
  <si>
    <t>на  03 августа 2023 года.</t>
  </si>
  <si>
    <t>НА 03 августа 2023 ГОДА</t>
  </si>
  <si>
    <t>03 августа  2023 года</t>
  </si>
  <si>
    <t>на  03 августа 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</si>
</sst>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7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164" fontId="40" fillId="4" borderId="11" xfId="0" applyNumberFormat="1" applyFont="1" applyFill="1" applyBorder="1" applyAlignment="1" applyProtection="1">
      <alignment horizontal="center"/>
      <protection hidden="1"/>
    </xf>
    <xf numFmtId="164" fontId="18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6" ht="21" customHeight="1">
      <c r="A2" s="368" t="s">
        <v>122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6" ht="18" customHeight="1">
      <c r="A3" s="369" t="s">
        <v>177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</row>
    <row r="4" spans="1:26" ht="15" customHeight="1">
      <c r="A4" s="224"/>
      <c r="B4" s="229"/>
      <c r="C4" s="93" t="s">
        <v>41</v>
      </c>
      <c r="D4" s="370" t="s">
        <v>123</v>
      </c>
      <c r="E4" s="371"/>
      <c r="F4" s="372"/>
      <c r="G4" s="87" t="s">
        <v>136</v>
      </c>
      <c r="H4" s="373" t="s">
        <v>42</v>
      </c>
      <c r="I4" s="374"/>
      <c r="J4" s="375"/>
      <c r="K4" s="87" t="s">
        <v>136</v>
      </c>
      <c r="L4" s="373" t="s">
        <v>124</v>
      </c>
      <c r="M4" s="374"/>
      <c r="N4" s="375"/>
      <c r="O4" s="95" t="s">
        <v>136</v>
      </c>
      <c r="P4" s="365" t="s">
        <v>125</v>
      </c>
      <c r="Q4" s="366"/>
      <c r="R4" s="367"/>
      <c r="S4" s="95" t="s">
        <v>136</v>
      </c>
      <c r="T4" s="365" t="s">
        <v>144</v>
      </c>
      <c r="U4" s="366"/>
      <c r="V4" s="367"/>
      <c r="W4" s="95" t="s">
        <v>136</v>
      </c>
      <c r="X4" s="365" t="s">
        <v>92</v>
      </c>
      <c r="Y4" s="366"/>
      <c r="Z4" s="367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3" si="0">H7+L7+P7</f>
        <v>1445</v>
      </c>
      <c r="E7" s="308">
        <f t="shared" ref="E7:E23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2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/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8931</v>
      </c>
      <c r="F11" s="287">
        <f t="shared" si="2"/>
        <v>45.19736842105263</v>
      </c>
      <c r="G11" s="289">
        <v>1346</v>
      </c>
      <c r="H11" s="289">
        <v>1346</v>
      </c>
      <c r="I11" s="290">
        <v>6749</v>
      </c>
      <c r="J11" s="287">
        <f t="shared" si="3"/>
        <v>50.141158989598807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2182</v>
      </c>
      <c r="R11" s="287">
        <f t="shared" si="5"/>
        <v>34.634920634920633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/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2422.9</v>
      </c>
      <c r="E16" s="278">
        <f t="shared" si="1"/>
        <v>9790</v>
      </c>
      <c r="F16" s="279">
        <f t="shared" si="2"/>
        <v>40.406124891658749</v>
      </c>
      <c r="G16" s="285">
        <v>1290.3</v>
      </c>
      <c r="H16" s="285">
        <v>1290.3</v>
      </c>
      <c r="I16" s="286">
        <v>5936</v>
      </c>
      <c r="J16" s="279">
        <f t="shared" si="3"/>
        <v>46.004805084088972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360</v>
      </c>
      <c r="E19" s="278">
        <f t="shared" si="1"/>
        <v>997</v>
      </c>
      <c r="F19" s="279">
        <f>E19/D19*10</f>
        <v>27.694444444444443</v>
      </c>
      <c r="G19" s="289">
        <v>250</v>
      </c>
      <c r="H19" s="289">
        <v>250</v>
      </c>
      <c r="I19" s="299">
        <v>755</v>
      </c>
      <c r="J19" s="299">
        <f t="shared" si="3"/>
        <v>30.2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304</v>
      </c>
      <c r="E20" s="278">
        <f t="shared" si="1"/>
        <v>762</v>
      </c>
      <c r="F20" s="279">
        <f t="shared" ref="F20:F24" si="9">E20/D20*10</f>
        <v>25.065789473684212</v>
      </c>
      <c r="G20" s="289">
        <v>294</v>
      </c>
      <c r="H20" s="289">
        <v>294</v>
      </c>
      <c r="I20" s="290">
        <v>732</v>
      </c>
      <c r="J20" s="299">
        <f t="shared" si="3"/>
        <v>24.897959183673471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1716</v>
      </c>
      <c r="F21" s="279">
        <f t="shared" si="9"/>
        <v>34.183266932270918</v>
      </c>
      <c r="G21" s="171">
        <v>231</v>
      </c>
      <c r="H21" s="171">
        <v>231</v>
      </c>
      <c r="I21" s="328">
        <v>882</v>
      </c>
      <c r="J21" s="299">
        <f t="shared" si="3"/>
        <v>38.181818181818187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166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171">
        <v>190</v>
      </c>
      <c r="H22" s="171">
        <v>190</v>
      </c>
      <c r="I22" s="328">
        <v>592</v>
      </c>
      <c r="J22" s="299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167</v>
      </c>
      <c r="C23" s="276"/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/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168</v>
      </c>
      <c r="C24" s="276">
        <v>46</v>
      </c>
      <c r="D24" s="277">
        <v>46</v>
      </c>
      <c r="E24" s="278">
        <v>103</v>
      </c>
      <c r="F24" s="279">
        <f t="shared" si="9"/>
        <v>22.39130434782609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46</v>
      </c>
      <c r="U24" s="234">
        <v>103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169</v>
      </c>
      <c r="C25" s="276">
        <v>113</v>
      </c>
      <c r="D25" s="220">
        <v>113</v>
      </c>
      <c r="E25" s="278">
        <v>260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113</v>
      </c>
      <c r="U25" s="234">
        <v>260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164</v>
      </c>
      <c r="C26" s="144">
        <v>8426</v>
      </c>
      <c r="D26" s="144">
        <v>8426</v>
      </c>
      <c r="E26" s="144">
        <v>25265</v>
      </c>
      <c r="F26" s="236">
        <v>30</v>
      </c>
      <c r="G26" s="220">
        <v>7205</v>
      </c>
      <c r="H26" s="237">
        <v>7205</v>
      </c>
      <c r="I26" s="231">
        <v>21759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>
        <v>51</v>
      </c>
      <c r="T26" s="238">
        <v>51</v>
      </c>
      <c r="U26" s="239">
        <v>142</v>
      </c>
      <c r="V26" s="231"/>
      <c r="W26" s="238"/>
      <c r="X26" s="238"/>
      <c r="Y26" s="239"/>
      <c r="Z26" s="231"/>
    </row>
    <row r="27" spans="1:26">
      <c r="A27" s="26">
        <v>21</v>
      </c>
      <c r="B27" s="31" t="s">
        <v>170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25817.86</v>
      </c>
      <c r="D29" s="155">
        <f>SUM(D7:D28)</f>
        <v>25817.8</v>
      </c>
      <c r="E29" s="155">
        <f>SUM(E7:E28)</f>
        <v>92225</v>
      </c>
      <c r="F29" s="236">
        <f t="shared" ref="F29" si="10">E29/D29*10</f>
        <v>35.721478979618709</v>
      </c>
      <c r="G29" s="302">
        <f>SUM(G7:G28)</f>
        <v>18173.36</v>
      </c>
      <c r="H29" s="237">
        <f>SUM(H7:H28)</f>
        <v>18173.3</v>
      </c>
      <c r="I29" s="231">
        <f>SUM(I7:I28)</f>
        <v>64751</v>
      </c>
      <c r="J29" s="236">
        <f t="shared" ref="J29" si="11">I29/H29*10</f>
        <v>35.629742534377357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9402</v>
      </c>
      <c r="R29" s="303">
        <f t="shared" ref="R29" si="13">Q29/P29*10</f>
        <v>28.490909090909092</v>
      </c>
      <c r="S29" s="304">
        <f>SUM(S7:S28)</f>
        <v>210</v>
      </c>
      <c r="T29" s="360">
        <f>SUM(T7:T28)</f>
        <v>210</v>
      </c>
      <c r="U29" s="363">
        <v>24</v>
      </c>
      <c r="V29" s="236">
        <f t="shared" ref="V29" si="14">U29/T29*10</f>
        <v>1.1428571428571428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9" workbookViewId="0">
      <selection activeCell="F23" sqref="F23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>
      <c r="A2" s="378" t="s">
        <v>109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4">
      <c r="A3" s="379" t="s">
        <v>176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</row>
    <row r="4" spans="1:14" ht="15.75">
      <c r="A4" s="2">
        <v>20</v>
      </c>
      <c r="B4" s="3"/>
      <c r="C4" s="207" t="s">
        <v>1</v>
      </c>
      <c r="D4" s="207" t="s">
        <v>2</v>
      </c>
      <c r="E4" s="380" t="s">
        <v>3</v>
      </c>
      <c r="F4" s="381"/>
      <c r="G4" s="67" t="s">
        <v>4</v>
      </c>
      <c r="H4" s="380" t="s">
        <v>5</v>
      </c>
      <c r="I4" s="381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6" t="s">
        <v>12</v>
      </c>
      <c r="F5" s="377"/>
      <c r="G5" s="70" t="s">
        <v>13</v>
      </c>
      <c r="H5" s="376" t="s">
        <v>14</v>
      </c>
      <c r="I5" s="377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26607</v>
      </c>
      <c r="D11" s="75">
        <f t="shared" ref="D11:D29" si="5">E11</f>
        <v>26607</v>
      </c>
      <c r="E11" s="79">
        <f>уборка1!D11+уборка1!H11+уборка1!P11+уборка1!T11+уборка2!D11+уборка2!H11+уборка2!L11+уборка2!P11+уборка2!T11+уборка2!Z11</f>
        <v>26607</v>
      </c>
      <c r="F11" s="81"/>
      <c r="G11" s="76">
        <f t="shared" si="0"/>
        <v>100</v>
      </c>
      <c r="H11" s="324">
        <f>уборка1!E11+уборка1!I11+уборка1!Q11+уборка1!U11+уборка2!E11+уборка2!I11+уборка2!M11+уборка2!Q11+уборка2!U11+уборка2!AA11</f>
        <v>108262.09999999999</v>
      </c>
      <c r="I11" s="76"/>
      <c r="J11" s="76" t="e">
        <f t="shared" si="1"/>
        <v>#DIV/0!</v>
      </c>
      <c r="K11" s="292">
        <f t="shared" si="4"/>
        <v>40.689329875596641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165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7481.5</v>
      </c>
      <c r="E13" s="79">
        <f>уборка1!D13+уборка1!H13+уборка1!P13+уборка1!T13+уборка2!D13+уборка2!H13+уборка2!L13+уборка2!P13+уборка2!T13+уборка2!Z13</f>
        <v>7481.5</v>
      </c>
      <c r="F13" s="76">
        <v>25</v>
      </c>
      <c r="G13" s="76">
        <f t="shared" si="0"/>
        <v>96.89932520820112</v>
      </c>
      <c r="H13" s="76">
        <f>уборка1!E13+уборка1!I13+уборка1!Q13+уборка1!U13+уборка2!E13+уборка2!I13+уборка2!M13+уборка2!Q13+уборка2!U13+уборка2!AA13</f>
        <v>26314</v>
      </c>
      <c r="I13" s="76">
        <v>57.4</v>
      </c>
      <c r="J13" s="76">
        <f t="shared" si="1"/>
        <v>22.959999999999997</v>
      </c>
      <c r="K13" s="292">
        <f t="shared" si="4"/>
        <v>35.172091158190206</v>
      </c>
      <c r="L13" s="80">
        <v>4</v>
      </c>
      <c r="M13" s="85"/>
      <c r="N13" s="77">
        <f t="shared" si="2"/>
        <v>6.25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9036</v>
      </c>
      <c r="E16" s="79">
        <f>уборка1!D16+уборка1!H16+уборка1!P16+уборка1!T16+уборка2!D17+уборка2!H17+уборка2!L17+уборка2!P17+уборка2!T17+уборка2!Z17</f>
        <v>9036</v>
      </c>
      <c r="F16" s="76"/>
      <c r="G16" s="76">
        <f t="shared" si="0"/>
        <v>100</v>
      </c>
      <c r="H16" s="76">
        <f>уборка1!E16+уборка1!I16+уборка1!Q16+уборка1!U16+уборка2!E17+уборка2!I17+уборка2!M17+уборка2!Q17+уборка2!U17+уборка2!AA17</f>
        <v>39431.300000000003</v>
      </c>
      <c r="I16" s="76"/>
      <c r="J16" s="76" t="e">
        <f t="shared" si="1"/>
        <v>#DIV/0!</v>
      </c>
      <c r="K16" s="292">
        <f t="shared" si="4"/>
        <v>43.638003541390006</v>
      </c>
      <c r="L16" s="333"/>
      <c r="M16" s="78"/>
      <c r="N16" s="76" t="e">
        <f t="shared" si="2"/>
        <v>#DIV/0!</v>
      </c>
    </row>
    <row r="17" spans="1:14" ht="30">
      <c r="A17" s="7">
        <v>13</v>
      </c>
      <c r="B17" s="350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/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/>
      <c r="J17" s="76" t="e">
        <f t="shared" si="1"/>
        <v>#DIV/0!</v>
      </c>
      <c r="K17" s="292">
        <f t="shared" si="4"/>
        <v>36.338897968713518</v>
      </c>
      <c r="L17" s="333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/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/>
      <c r="J18" s="76" t="e">
        <f t="shared" si="1"/>
        <v>#DIV/0!</v>
      </c>
      <c r="K18" s="292">
        <f t="shared" si="4"/>
        <v>35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1281</v>
      </c>
      <c r="E20" s="79">
        <f>уборка1!D20+уборка1!H20+уборка1!P20+уборка1!T20+уборка2!D21+уборка2!H21+уборка2!L21+уборка2!P21+уборка2!T21+уборка2!Z21</f>
        <v>1281</v>
      </c>
      <c r="F20" s="76"/>
      <c r="G20" s="76">
        <f t="shared" si="0"/>
        <v>100</v>
      </c>
      <c r="H20" s="76">
        <f>уборка1!E20+уборка1!I20+уборка1!Q20+уборка1!U20+уборка2!E21+уборка2!I21+уборка2!M21+уборка2!Q21+уборка2!U21+уборка2!AA21</f>
        <v>6446.8</v>
      </c>
      <c r="I20" s="76"/>
      <c r="J20" s="76" t="e">
        <f t="shared" si="1"/>
        <v>#DIV/0!</v>
      </c>
      <c r="K20" s="292">
        <f t="shared" si="4"/>
        <v>50.326307572209217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5059.6000000000004</v>
      </c>
      <c r="E21" s="79">
        <f>уборка1!D21+уборка1!H21+уборка1!P21+уборка1!T21+уборка2!D22+уборка2!H22+уборка2!L22+уборка2!P22+уборка2!T22+уборка2!Z22</f>
        <v>5059.6000000000004</v>
      </c>
      <c r="F21" s="76"/>
      <c r="G21" s="76">
        <f t="shared" si="0"/>
        <v>100</v>
      </c>
      <c r="H21" s="76">
        <f>уборка1!E21+уборка1!I21+уборка1!Q21+уборка1!U21+уборка2!E22+уборка2!I22+уборка2!M22+уборка2!Q22+уборка2!U22+уборка2!AA22</f>
        <v>15127.1</v>
      </c>
      <c r="I21" s="76"/>
      <c r="J21" s="76" t="e">
        <f t="shared" si="1"/>
        <v>#DIV/0!</v>
      </c>
      <c r="K21" s="292">
        <f t="shared" si="4"/>
        <v>29.897818009328798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97706.650000000009</v>
      </c>
      <c r="D25" s="75">
        <f t="shared" si="5"/>
        <v>97467.25</v>
      </c>
      <c r="E25" s="79">
        <f>уборка1!D25+уборка1!H25+уборка1!P25+уборка1!T25+уборка2!D26+уборка2!H26+уборка2!L26+уборка2!P26+уборка2!T26+уборка2!Z26</f>
        <v>97467.25</v>
      </c>
      <c r="F25" s="209">
        <f>SUM(F7:F24)</f>
        <v>25</v>
      </c>
      <c r="G25" s="76">
        <f t="shared" si="0"/>
        <v>99.754980853401477</v>
      </c>
      <c r="H25" s="324">
        <f>уборка1!E25+уборка1!I25+уборка1!Q25+уборка1!U25+уборка2!E26+уборка2!I26+уборка2!M26+уборка2!Q26+уборка2!U26+уборка2!AA26</f>
        <v>380592.13999999996</v>
      </c>
      <c r="I25" s="209">
        <f>SUM(I7:I24)</f>
        <v>57.4</v>
      </c>
      <c r="J25" s="76">
        <f t="shared" si="1"/>
        <v>22.959999999999997</v>
      </c>
      <c r="K25" s="292">
        <f t="shared" si="4"/>
        <v>39.048207474818462</v>
      </c>
      <c r="L25" s="345">
        <f>SUM(L7:L24)</f>
        <v>4</v>
      </c>
      <c r="M25" s="85"/>
      <c r="N25" s="77">
        <f t="shared" si="2"/>
        <v>6.25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25817</v>
      </c>
      <c r="E26" s="79">
        <f>уборка1!D26+уборка1!H26+уборка1!P26+уборка1!T26+уборка2!D27+уборка2!H27+уборка2!L27+уборка2!P27+уборка2!T27+уборка2!Z27</f>
        <v>25817</v>
      </c>
      <c r="F26" s="209"/>
      <c r="G26" s="76">
        <f t="shared" si="0"/>
        <v>98.100087395979784</v>
      </c>
      <c r="H26" s="76">
        <f>уборка1!E26+уборка1!I26+уборка1!Q26+уборка1!U26+уборка2!E27+уборка2!I27+уборка2!M27+уборка2!Q27+уборка2!U27+уборка2!AA27</f>
        <v>92225</v>
      </c>
      <c r="I26" s="76"/>
      <c r="J26" s="76" t="e">
        <f t="shared" si="1"/>
        <v>#DIV/0!</v>
      </c>
      <c r="K26" s="292">
        <f t="shared" si="4"/>
        <v>35.72258589301623</v>
      </c>
      <c r="L26" s="345"/>
      <c r="M26" s="85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181</v>
      </c>
      <c r="E27" s="79">
        <f>уборка1!D27+уборка1!H27+уборка1!P27+уборка1!T27+уборка2!D28+уборка2!H28+уборка2!L28+уборка2!P28+уборка2!T28+уборка2!Z28</f>
        <v>181</v>
      </c>
      <c r="F27" s="83"/>
      <c r="G27" s="76">
        <f t="shared" si="0"/>
        <v>100</v>
      </c>
      <c r="H27" s="76">
        <f>уборка1!E27+уборка1!I27+уборка1!Q27+уборка1!U27+уборка2!E28+уборка2!I28+уборка2!M28+уборка2!Q28+уборка2!U28+уборка2!AA28</f>
        <v>612.5</v>
      </c>
      <c r="I27" s="83"/>
      <c r="J27" s="76" t="e">
        <f t="shared" si="1"/>
        <v>#DIV/0!</v>
      </c>
      <c r="K27" s="292">
        <f t="shared" si="4"/>
        <v>33.839779005524861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124204.65000000001</v>
      </c>
      <c r="D28" s="75">
        <f t="shared" si="5"/>
        <v>123465.25</v>
      </c>
      <c r="E28" s="79">
        <f>уборка1!D28+уборка1!H28+уборка1!P28+уборка1!T28+уборка2!D29+уборка2!H29+уборка2!L29+уборка2!P29+уборка2!T29+уборка2!Z29</f>
        <v>123465.25</v>
      </c>
      <c r="F28" s="76">
        <f>SUM(F25:F27)</f>
        <v>25</v>
      </c>
      <c r="G28" s="76">
        <f t="shared" si="0"/>
        <v>99.404692175373455</v>
      </c>
      <c r="H28" s="324">
        <f>уборка1!E28+уборка1!I28+уборка1!Q28+уборка1!U28+уборка2!E29+уборка2!I29+уборка2!M29+уборка2!Q29+уборка2!U29+уборка2!AA29</f>
        <v>473429.63999999996</v>
      </c>
      <c r="I28" s="76">
        <f>SUM(I25:I27)</f>
        <v>57.4</v>
      </c>
      <c r="J28" s="76">
        <f t="shared" si="1"/>
        <v>22.959999999999997</v>
      </c>
      <c r="K28" s="292">
        <f t="shared" si="4"/>
        <v>38.345173237003934</v>
      </c>
      <c r="L28" s="80">
        <f>SUM(L25:L27)</f>
        <v>4</v>
      </c>
      <c r="M28" s="85"/>
      <c r="N28" s="77">
        <f t="shared" si="2"/>
        <v>6.25</v>
      </c>
    </row>
    <row r="29" spans="1:14">
      <c r="A29" s="189">
        <v>25</v>
      </c>
      <c r="B29" s="10">
        <v>2022</v>
      </c>
      <c r="C29" s="75">
        <v>117902.1</v>
      </c>
      <c r="D29" s="75">
        <f t="shared" si="5"/>
        <v>116699.1</v>
      </c>
      <c r="E29" s="79">
        <f>уборка1!D29+уборка1!H29+уборка1!P29+уборка1!T29+уборка2!D30+уборка2!H30+уборка2!L30+уборка2!P30+уборка2!T30+уборка2!Z30</f>
        <v>116699.1</v>
      </c>
      <c r="F29" s="76">
        <v>1116.5</v>
      </c>
      <c r="G29" s="76">
        <f t="shared" si="0"/>
        <v>98.979661939863661</v>
      </c>
      <c r="H29" s="324">
        <f>уборка1!E29+уборка1!I29+уборка1!Q29+уборка1!U29+уборка2!E30+уборка2!I30+уборка2!M30+уборка2!Q30+уборка2!U30+уборка2!AA30</f>
        <v>416923.4</v>
      </c>
      <c r="I29" s="346">
        <v>4377</v>
      </c>
      <c r="J29" s="76">
        <f t="shared" si="1"/>
        <v>39.202866099417825</v>
      </c>
      <c r="K29" s="292">
        <f t="shared" si="4"/>
        <v>35.726359500630252</v>
      </c>
      <c r="L29" s="346">
        <v>59</v>
      </c>
      <c r="M29" s="346"/>
      <c r="N29" s="76">
        <f t="shared" si="2"/>
        <v>18.923728813559322</v>
      </c>
    </row>
    <row r="30" spans="1:14">
      <c r="F30" s="354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topLeftCell="B1" workbookViewId="0">
      <selection activeCell="Q11" sqref="Q11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22" ht="15.75" customHeight="1">
      <c r="A2" s="368" t="s">
        <v>110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22" ht="14.25" customHeight="1">
      <c r="A3" s="382" t="s">
        <v>176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</row>
    <row r="4" spans="1:22">
      <c r="A4" s="2"/>
      <c r="B4" s="12"/>
      <c r="C4" s="93" t="s">
        <v>41</v>
      </c>
      <c r="D4" s="370" t="s">
        <v>42</v>
      </c>
      <c r="E4" s="371"/>
      <c r="F4" s="372"/>
      <c r="G4" s="87" t="s">
        <v>41</v>
      </c>
      <c r="H4" s="373" t="s">
        <v>94</v>
      </c>
      <c r="I4" s="374"/>
      <c r="J4" s="375"/>
      <c r="K4" s="94" t="s">
        <v>41</v>
      </c>
      <c r="L4" s="373" t="s">
        <v>96</v>
      </c>
      <c r="M4" s="374"/>
      <c r="N4" s="375"/>
      <c r="O4" s="95" t="s">
        <v>41</v>
      </c>
      <c r="P4" s="365" t="s">
        <v>97</v>
      </c>
      <c r="Q4" s="366"/>
      <c r="R4" s="367"/>
      <c r="S4" s="96" t="s">
        <v>41</v>
      </c>
      <c r="T4" s="370" t="s">
        <v>43</v>
      </c>
      <c r="U4" s="371"/>
      <c r="V4" s="372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9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6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16554</v>
      </c>
      <c r="E11" s="134">
        <v>67338.7</v>
      </c>
      <c r="F11" s="117">
        <f t="shared" si="4"/>
        <v>40.678204663525428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8557</v>
      </c>
      <c r="P11" s="79">
        <v>8557</v>
      </c>
      <c r="Q11" s="79">
        <v>33075.800000000003</v>
      </c>
      <c r="R11" s="81">
        <f t="shared" si="0"/>
        <v>38.653500058431696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165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5697</v>
      </c>
      <c r="E16" s="130">
        <v>27980.7</v>
      </c>
      <c r="F16" s="117">
        <f t="shared" si="4"/>
        <v>49.114797261716696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50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891</v>
      </c>
      <c r="E20" s="130">
        <v>4998</v>
      </c>
      <c r="F20" s="117">
        <f t="shared" si="4"/>
        <v>56.09427609427609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4017.2</v>
      </c>
      <c r="E21" s="130">
        <v>12511.5</v>
      </c>
      <c r="F21" s="117">
        <f t="shared" si="4"/>
        <v>31.144827242855722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3">
        <f>SUM(C7:C24)</f>
        <v>65711.600000000006</v>
      </c>
      <c r="D25" s="343">
        <f>SUM(D7:D24)</f>
        <v>65711.600000000006</v>
      </c>
      <c r="E25" s="145">
        <f>SUM(E7:E24)</f>
        <v>264727.94</v>
      </c>
      <c r="F25" s="143">
        <f t="shared" si="4"/>
        <v>40.286333006653308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22047.15</v>
      </c>
      <c r="P25" s="148">
        <f>SUM(P7:P24)</f>
        <v>22047.15</v>
      </c>
      <c r="Q25" s="83">
        <f>SUM(Q7:Q24)</f>
        <v>74805.200000000012</v>
      </c>
      <c r="R25" s="81">
        <f t="shared" si="0"/>
        <v>33.92964623545447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18173</v>
      </c>
      <c r="E26" s="141">
        <v>64751</v>
      </c>
      <c r="F26" s="117">
        <f t="shared" si="4"/>
        <v>35.630330710394546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9402</v>
      </c>
      <c r="R26" s="81">
        <f t="shared" si="0"/>
        <v>28.490909090909092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>
        <v>127</v>
      </c>
      <c r="E27" s="130">
        <v>495</v>
      </c>
      <c r="F27" s="117">
        <f t="shared" si="4"/>
        <v>38.976377952755911</v>
      </c>
      <c r="G27" s="79">
        <v>35</v>
      </c>
      <c r="H27" s="79">
        <v>35</v>
      </c>
      <c r="I27" s="331">
        <v>70</v>
      </c>
      <c r="J27" s="109">
        <f t="shared" si="1"/>
        <v>20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4">
        <f>SUM(C25:C27)</f>
        <v>84011.6</v>
      </c>
      <c r="D28" s="344">
        <f>SUM(D25:D27)</f>
        <v>84011.6</v>
      </c>
      <c r="E28" s="156">
        <f>SUM(E25:E27)</f>
        <v>329973.94</v>
      </c>
      <c r="F28" s="117">
        <f t="shared" si="4"/>
        <v>39.277187912145465</v>
      </c>
      <c r="G28" s="146">
        <f>SUM(G25:G27)</f>
        <v>12679.6</v>
      </c>
      <c r="H28" s="146">
        <f>SUM(H25:H27)</f>
        <v>12679.6</v>
      </c>
      <c r="I28" s="81">
        <f>SUM(I25:I27)</f>
        <v>55470</v>
      </c>
      <c r="J28" s="124">
        <f t="shared" si="1"/>
        <v>43.747436827660174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25366.15</v>
      </c>
      <c r="P28" s="148">
        <f>SUM(P25:P27)</f>
        <v>25366.15</v>
      </c>
      <c r="Q28" s="83">
        <f>SUM(Q25:Q27)</f>
        <v>84254.700000000012</v>
      </c>
      <c r="R28" s="81">
        <f t="shared" si="0"/>
        <v>33.215407146926125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85732.5</v>
      </c>
      <c r="D29" s="77">
        <v>85568.8</v>
      </c>
      <c r="E29" s="322">
        <v>331611.59999999998</v>
      </c>
      <c r="F29" s="117">
        <f t="shared" si="4"/>
        <v>38.753798113331023</v>
      </c>
      <c r="G29" s="209">
        <v>8784</v>
      </c>
      <c r="H29" s="75">
        <v>8784</v>
      </c>
      <c r="I29" s="357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20578.3</v>
      </c>
      <c r="P29" s="79">
        <v>20578.3</v>
      </c>
      <c r="Q29" s="83">
        <v>40605.9</v>
      </c>
      <c r="R29" s="81">
        <f t="shared" si="0"/>
        <v>19.732388000952461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E4" workbookViewId="0">
      <selection activeCell="AI14" sqref="AI14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3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</row>
    <row r="2" spans="1:44" ht="15.75">
      <c r="A2" s="384" t="s">
        <v>110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</row>
    <row r="3" spans="1:44" ht="20.25">
      <c r="A3" s="385" t="s">
        <v>176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</row>
    <row r="4" spans="1:44">
      <c r="A4" s="2"/>
      <c r="B4" s="12"/>
      <c r="C4" s="93" t="s">
        <v>41</v>
      </c>
      <c r="D4" s="370" t="s">
        <v>104</v>
      </c>
      <c r="E4" s="371"/>
      <c r="F4" s="372"/>
      <c r="G4" s="87" t="s">
        <v>41</v>
      </c>
      <c r="H4" s="373" t="s">
        <v>107</v>
      </c>
      <c r="I4" s="374"/>
      <c r="J4" s="375"/>
      <c r="K4" s="94" t="s">
        <v>41</v>
      </c>
      <c r="L4" s="373" t="s">
        <v>92</v>
      </c>
      <c r="M4" s="374"/>
      <c r="N4" s="375"/>
      <c r="O4" s="95" t="s">
        <v>41</v>
      </c>
      <c r="P4" s="365" t="s">
        <v>106</v>
      </c>
      <c r="Q4" s="366"/>
      <c r="R4" s="367"/>
      <c r="S4" s="95" t="s">
        <v>41</v>
      </c>
      <c r="T4" s="365" t="s">
        <v>108</v>
      </c>
      <c r="U4" s="366"/>
      <c r="V4" s="367"/>
      <c r="W4" s="2"/>
      <c r="X4" s="12"/>
      <c r="Y4" s="87" t="s">
        <v>41</v>
      </c>
      <c r="Z4" s="370" t="s">
        <v>105</v>
      </c>
      <c r="AA4" s="371"/>
      <c r="AB4" s="372"/>
      <c r="AC4" s="87" t="s">
        <v>41</v>
      </c>
      <c r="AD4" s="373" t="s">
        <v>121</v>
      </c>
      <c r="AE4" s="374"/>
      <c r="AF4" s="375"/>
      <c r="AG4" s="87" t="s">
        <v>41</v>
      </c>
      <c r="AH4" s="373" t="s">
        <v>138</v>
      </c>
      <c r="AI4" s="374"/>
      <c r="AJ4" s="375"/>
      <c r="AK4" s="87" t="s">
        <v>41</v>
      </c>
      <c r="AL4" s="373" t="s">
        <v>139</v>
      </c>
      <c r="AM4" s="374"/>
      <c r="AN4" s="375"/>
      <c r="AO4" s="87" t="s">
        <v>41</v>
      </c>
      <c r="AP4" s="373" t="s">
        <v>140</v>
      </c>
      <c r="AQ4" s="374"/>
      <c r="AR4" s="375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165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>
        <v>230.9</v>
      </c>
      <c r="Q13" s="81">
        <v>431.3</v>
      </c>
      <c r="R13" s="81">
        <f t="shared" si="0"/>
        <v>18.679081853616285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>
        <v>143.5</v>
      </c>
      <c r="AI13" s="132">
        <v>217.2</v>
      </c>
      <c r="AJ13" s="117">
        <f t="shared" si="7"/>
        <v>15.135888501742158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/>
      <c r="AI14" s="121"/>
      <c r="AJ14" s="120" t="e">
        <f t="shared" si="7"/>
        <v>#DIV/0!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7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50" t="s">
        <v>163</v>
      </c>
      <c r="C18" s="116">
        <v>290</v>
      </c>
      <c r="D18" s="79">
        <v>290</v>
      </c>
      <c r="E18" s="362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0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>
        <v>418</v>
      </c>
      <c r="AI18" s="121">
        <v>686.1</v>
      </c>
      <c r="AJ18" s="109">
        <f t="shared" si="7"/>
        <v>16.413875598086126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</v>
      </c>
      <c r="AL22" s="79">
        <v>100</v>
      </c>
      <c r="AM22" s="337">
        <v>143</v>
      </c>
      <c r="AN22" s="109">
        <f t="shared" si="8"/>
        <v>14.299999999999999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230.9</v>
      </c>
      <c r="Q26" s="83">
        <f>SUM(Q7:Q25)</f>
        <v>431.3</v>
      </c>
      <c r="R26" s="81">
        <f t="shared" si="0"/>
        <v>18.679081853616285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561.5</v>
      </c>
      <c r="AI26" s="203">
        <f>SUM(AI7:AI25)</f>
        <v>903.3</v>
      </c>
      <c r="AJ26" s="124">
        <f t="shared" si="7"/>
        <v>16.087266251113089</v>
      </c>
      <c r="AK26" s="79">
        <f>SUM(AK7:AK25)</f>
        <v>682</v>
      </c>
      <c r="AL26" s="146">
        <f>SUM(AL7:AL25)</f>
        <v>100</v>
      </c>
      <c r="AM26" s="338">
        <f>SUM(AM7:AM25)</f>
        <v>143</v>
      </c>
      <c r="AN26" s="364">
        <f t="shared" si="8"/>
        <v>14.299999999999999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/>
      <c r="M27" s="211"/>
      <c r="N27" s="124" t="e">
        <f t="shared" si="4"/>
        <v>#DIV/0!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1377</v>
      </c>
      <c r="AH27" s="79">
        <v>394</v>
      </c>
      <c r="AI27" s="211">
        <v>389</v>
      </c>
      <c r="AJ27" s="124">
        <f t="shared" si="7"/>
        <v>9.873096446700508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0</v>
      </c>
      <c r="M29" s="81">
        <f>SUM(M26:M28)</f>
        <v>0</v>
      </c>
      <c r="N29" s="124" t="e">
        <f t="shared" si="4"/>
        <v>#DIV/0!</v>
      </c>
      <c r="O29" s="251">
        <f>SUM(O26:O28)</f>
        <v>470.3</v>
      </c>
      <c r="P29" s="148">
        <f>SUM(P26:P28)</f>
        <v>230.9</v>
      </c>
      <c r="Q29" s="83">
        <f>SUM(Q26:Q28)</f>
        <v>431.3</v>
      </c>
      <c r="R29" s="81">
        <f t="shared" si="0"/>
        <v>18.679081853616285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3774.6</v>
      </c>
      <c r="AH29" s="348">
        <f>SUM(AH26:AH28)</f>
        <v>955.5</v>
      </c>
      <c r="AI29" s="203">
        <f>SUM(AI26:AI28)</f>
        <v>1292.3</v>
      </c>
      <c r="AJ29" s="124">
        <f t="shared" si="7"/>
        <v>13.524856096284667</v>
      </c>
      <c r="AK29" s="146">
        <f>SUM(AK26:AK28)</f>
        <v>682</v>
      </c>
      <c r="AL29" s="146">
        <f>SUM(AL26:AL28)</f>
        <v>100</v>
      </c>
      <c r="AM29" s="338">
        <f>SUM(AM26:AM28)</f>
        <v>143</v>
      </c>
      <c r="AN29" s="364">
        <f t="shared" si="8"/>
        <v>14.299999999999999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186</v>
      </c>
      <c r="E30" s="223">
        <v>402</v>
      </c>
      <c r="F30" s="117">
        <f t="shared" si="2"/>
        <v>21.612903225806448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>
        <v>269</v>
      </c>
      <c r="L30" s="209"/>
      <c r="M30" s="131"/>
      <c r="N30" s="124" t="e">
        <f t="shared" si="4"/>
        <v>#DIV/0!</v>
      </c>
      <c r="O30" s="146">
        <v>1039.7</v>
      </c>
      <c r="P30" s="79">
        <v>269</v>
      </c>
      <c r="Q30" s="83">
        <v>273.5</v>
      </c>
      <c r="R30" s="81">
        <f t="shared" si="0"/>
        <v>10.167286245353161</v>
      </c>
      <c r="S30" s="146"/>
      <c r="T30" s="79"/>
      <c r="U30" s="342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5794</v>
      </c>
      <c r="AE30" s="210">
        <v>9733.6</v>
      </c>
      <c r="AF30" s="124">
        <f t="shared" si="6"/>
        <v>16.799447704521921</v>
      </c>
      <c r="AG30" s="209">
        <v>9474.2000000000007</v>
      </c>
      <c r="AH30" s="75">
        <v>6808</v>
      </c>
      <c r="AI30" s="341">
        <v>5390.8</v>
      </c>
      <c r="AJ30" s="137">
        <f t="shared" si="7"/>
        <v>7.918331374853115</v>
      </c>
      <c r="AK30" s="209">
        <v>1517</v>
      </c>
      <c r="AL30" s="75">
        <v>1517</v>
      </c>
      <c r="AM30" s="339">
        <v>1422.4</v>
      </c>
      <c r="AN30" s="361">
        <f t="shared" si="8"/>
        <v>9.3764007910349374</v>
      </c>
      <c r="AO30" s="84"/>
      <c r="AP30" s="72"/>
      <c r="AQ30" s="202"/>
      <c r="AR30" s="137" t="e">
        <f t="shared" si="9"/>
        <v>#DIV/0!</v>
      </c>
    </row>
  </sheetData>
  <mergeCells count="13">
    <mergeCell ref="AP4:AR4"/>
    <mergeCell ref="AH4:AJ4"/>
    <mergeCell ref="AL4:AN4"/>
    <mergeCell ref="AD4:AF4"/>
    <mergeCell ref="Z4:AB4"/>
    <mergeCell ref="T4:V4"/>
    <mergeCell ref="A1:R1"/>
    <mergeCell ref="A2:R2"/>
    <mergeCell ref="A3:R3"/>
    <mergeCell ref="D4:F4"/>
    <mergeCell ref="H4:J4"/>
    <mergeCell ref="L4:N4"/>
    <mergeCell ref="P4:R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4" workbookViewId="0">
      <selection activeCell="M21" sqref="M21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90" t="s">
        <v>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</row>
    <row r="3" spans="1:15" ht="18.75">
      <c r="A3" s="391" t="s">
        <v>111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15" ht="20.25">
      <c r="A4" s="392" t="s">
        <v>172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1:15" ht="15.75">
      <c r="A5" s="18"/>
      <c r="B5" s="3"/>
      <c r="C5" s="393" t="s">
        <v>53</v>
      </c>
      <c r="D5" s="394"/>
      <c r="E5" s="395" t="s">
        <v>54</v>
      </c>
      <c r="F5" s="396"/>
      <c r="G5" s="395" t="s">
        <v>55</v>
      </c>
      <c r="H5" s="396"/>
      <c r="I5" s="19" t="s">
        <v>158</v>
      </c>
      <c r="J5" s="395" t="s">
        <v>56</v>
      </c>
      <c r="K5" s="396"/>
      <c r="L5" s="395" t="s">
        <v>57</v>
      </c>
      <c r="M5" s="396"/>
      <c r="N5" s="395" t="s">
        <v>58</v>
      </c>
      <c r="O5" s="396"/>
    </row>
    <row r="6" spans="1:15" ht="15" customHeight="1">
      <c r="A6" s="20" t="s">
        <v>59</v>
      </c>
      <c r="B6" s="21" t="s">
        <v>10</v>
      </c>
      <c r="C6" s="386"/>
      <c r="D6" s="387"/>
      <c r="E6" s="388" t="s">
        <v>60</v>
      </c>
      <c r="F6" s="389"/>
      <c r="G6" s="388" t="s">
        <v>61</v>
      </c>
      <c r="H6" s="389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165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5" t="s">
        <v>162</v>
      </c>
      <c r="C19" s="37">
        <f>L19*400/100</f>
        <v>53.2</v>
      </c>
      <c r="D19" s="37">
        <f>M19*390/100</f>
        <v>68.640000000000015</v>
      </c>
      <c r="E19" s="37">
        <f>C19*J19/100</f>
        <v>52.136000000000003</v>
      </c>
      <c r="F19" s="37">
        <f>D19*K19/100</f>
        <v>67.267200000000017</v>
      </c>
      <c r="G19" s="37">
        <f>E19*N19/3.4</f>
        <v>59.803058823529412</v>
      </c>
      <c r="H19" s="37">
        <f>F19*O19/3.4</f>
        <v>81.116329411764724</v>
      </c>
      <c r="I19" s="38">
        <f>G19-H19</f>
        <v>-21.313270588235312</v>
      </c>
      <c r="J19" s="39">
        <v>98</v>
      </c>
      <c r="K19" s="39">
        <v>98</v>
      </c>
      <c r="L19" s="37">
        <v>13.3</v>
      </c>
      <c r="M19" s="37">
        <v>17.600000000000001</v>
      </c>
      <c r="N19" s="37">
        <v>3.9</v>
      </c>
      <c r="O19" s="37">
        <v>4.0999999999999996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M20*468/100</f>
        <v>77.688000000000017</v>
      </c>
      <c r="E20" s="40">
        <f>C20*J20/100</f>
        <v>0</v>
      </c>
      <c r="F20" s="40">
        <f>D20*K20/100</f>
        <v>76.13424000000002</v>
      </c>
      <c r="G20" s="40">
        <f>E20*N20/3.4</f>
        <v>0</v>
      </c>
      <c r="H20" s="40">
        <f>F20*O20/3.4</f>
        <v>85.091209411764723</v>
      </c>
      <c r="I20" s="41">
        <f>G20-H20</f>
        <v>-85.091209411764723</v>
      </c>
      <c r="J20" s="42"/>
      <c r="K20" s="42">
        <v>98</v>
      </c>
      <c r="L20" s="40"/>
      <c r="M20" s="40">
        <v>16.600000000000001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53.2</v>
      </c>
      <c r="D24" s="46">
        <f t="shared" si="0"/>
        <v>146.32800000000003</v>
      </c>
      <c r="E24" s="46">
        <f t="shared" si="0"/>
        <v>52.136000000000003</v>
      </c>
      <c r="F24" s="46">
        <f t="shared" si="0"/>
        <v>143.40144000000004</v>
      </c>
      <c r="G24" s="46">
        <f>SUM(G19:G23)</f>
        <v>59.803058823529412</v>
      </c>
      <c r="H24" s="46">
        <f t="shared" si="0"/>
        <v>166.20753882352943</v>
      </c>
      <c r="I24" s="46">
        <f>G24-H24</f>
        <v>-106.40448000000002</v>
      </c>
      <c r="J24" s="44">
        <f>E24/C24*100</f>
        <v>98</v>
      </c>
      <c r="K24" s="44">
        <f>F24/D24*100</f>
        <v>98.000000000000014</v>
      </c>
      <c r="L24" s="46">
        <f>C24/400*100</f>
        <v>13.3</v>
      </c>
      <c r="M24" s="46">
        <f>D24/858*100</f>
        <v>17.054545454545458</v>
      </c>
      <c r="N24" s="46">
        <f>G24*3.4/E24</f>
        <v>3.9</v>
      </c>
      <c r="O24" s="46">
        <f>H24*3.4/F24</f>
        <v>3.9407249466950951</v>
      </c>
    </row>
    <row r="25" spans="1:16">
      <c r="C25" s="11"/>
      <c r="I25" s="47">
        <f>G24-H24</f>
        <v>-106.40448000000002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K34" sqref="K34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1" t="s">
        <v>173</v>
      </c>
      <c r="C3" s="402"/>
      <c r="D3" s="402"/>
      <c r="E3" s="402"/>
      <c r="F3" s="402"/>
      <c r="G3" s="402"/>
      <c r="H3" s="402"/>
      <c r="I3" s="402"/>
      <c r="J3" s="402"/>
      <c r="K3" s="402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9" t="s">
        <v>64</v>
      </c>
      <c r="D5" s="400"/>
      <c r="E5" s="399" t="s">
        <v>65</v>
      </c>
      <c r="F5" s="400"/>
      <c r="G5" s="397" t="s">
        <v>116</v>
      </c>
      <c r="H5" s="398"/>
      <c r="I5" s="399" t="s">
        <v>75</v>
      </c>
      <c r="J5" s="400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165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2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/>
      <c r="J19" s="336"/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0</v>
      </c>
      <c r="J30" s="193">
        <f t="shared" si="0"/>
        <v>0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0</v>
      </c>
      <c r="J33" s="193">
        <f t="shared" si="1"/>
        <v>0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1674.6</v>
      </c>
      <c r="I34" s="193">
        <v>266</v>
      </c>
      <c r="J34" s="193">
        <v>1908.5</v>
      </c>
      <c r="K34" s="16">
        <v>76.599999999999994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1" t="s">
        <v>68</v>
      </c>
      <c r="B2" s="391"/>
      <c r="C2" s="391"/>
      <c r="D2" s="391"/>
    </row>
    <row r="3" spans="1:5" ht="20.25" customHeight="1">
      <c r="A3" s="391" t="s">
        <v>112</v>
      </c>
      <c r="B3" s="391"/>
      <c r="C3" s="391"/>
      <c r="D3" s="391"/>
    </row>
    <row r="4" spans="1:5" ht="19.5" customHeight="1">
      <c r="A4" s="369" t="s">
        <v>174</v>
      </c>
      <c r="B4" s="369"/>
      <c r="C4" s="369"/>
      <c r="D4" s="369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171</v>
      </c>
    </row>
    <row r="8" spans="1:5" ht="19.5" customHeight="1">
      <c r="A8" s="28">
        <v>1</v>
      </c>
      <c r="B8" s="62" t="s">
        <v>49</v>
      </c>
      <c r="C8" s="28"/>
      <c r="D8" s="28"/>
    </row>
    <row r="9" spans="1:5" ht="20.25" customHeight="1">
      <c r="A9" s="32">
        <v>2</v>
      </c>
      <c r="B9" s="33" t="s">
        <v>50</v>
      </c>
      <c r="C9" s="32"/>
      <c r="D9" s="32"/>
    </row>
    <row r="10" spans="1:5" ht="20.25" customHeight="1">
      <c r="A10" s="32">
        <v>3</v>
      </c>
      <c r="B10" s="33" t="s">
        <v>51</v>
      </c>
      <c r="C10" s="32"/>
      <c r="D10" s="32"/>
    </row>
    <row r="11" spans="1:5" ht="21" customHeight="1">
      <c r="A11" s="32">
        <v>4</v>
      </c>
      <c r="B11" s="33" t="s">
        <v>156</v>
      </c>
      <c r="C11" s="32"/>
      <c r="D11" s="32"/>
    </row>
    <row r="12" spans="1:5" ht="21" customHeight="1">
      <c r="A12" s="32">
        <v>5</v>
      </c>
      <c r="B12" s="33" t="s">
        <v>52</v>
      </c>
      <c r="C12" s="63"/>
      <c r="D12" s="63"/>
    </row>
    <row r="13" spans="1:5" ht="20.25" customHeight="1">
      <c r="A13" s="32">
        <v>6</v>
      </c>
      <c r="B13" s="33" t="s">
        <v>25</v>
      </c>
      <c r="C13" s="32"/>
      <c r="D13" s="32"/>
    </row>
    <row r="14" spans="1:5" ht="21.75" customHeight="1">
      <c r="A14" s="32">
        <v>7</v>
      </c>
      <c r="B14" s="33" t="s">
        <v>26</v>
      </c>
      <c r="C14" s="32"/>
      <c r="D14" s="32"/>
      <c r="E14" t="s">
        <v>71</v>
      </c>
    </row>
    <row r="15" spans="1:5" ht="20.25" customHeight="1">
      <c r="A15" s="32">
        <v>8</v>
      </c>
      <c r="B15" s="33" t="s">
        <v>165</v>
      </c>
      <c r="C15" s="32"/>
      <c r="D15" s="32"/>
    </row>
    <row r="16" spans="1:5" ht="22.5" customHeight="1">
      <c r="A16" s="32">
        <v>9</v>
      </c>
      <c r="B16" s="33" t="s">
        <v>28</v>
      </c>
      <c r="C16" s="32"/>
      <c r="D16" s="32"/>
    </row>
    <row r="17" spans="1:6" ht="22.5" customHeight="1">
      <c r="A17" s="32">
        <v>10</v>
      </c>
      <c r="B17" s="33" t="s">
        <v>29</v>
      </c>
      <c r="C17" s="32"/>
      <c r="D17" s="32"/>
    </row>
    <row r="18" spans="1:6" ht="19.5" customHeight="1">
      <c r="A18" s="32">
        <v>11</v>
      </c>
      <c r="B18" s="33" t="s">
        <v>30</v>
      </c>
      <c r="C18" s="32"/>
      <c r="D18" s="32"/>
    </row>
    <row r="19" spans="1:6" ht="21" customHeight="1">
      <c r="A19" s="32">
        <v>12</v>
      </c>
      <c r="B19" s="33" t="s">
        <v>31</v>
      </c>
      <c r="C19" s="32"/>
      <c r="D19" s="32"/>
    </row>
    <row r="20" spans="1:6" ht="33" customHeight="1">
      <c r="A20" s="32">
        <v>13</v>
      </c>
      <c r="B20" s="351" t="s">
        <v>163</v>
      </c>
      <c r="C20" s="63"/>
      <c r="D20" s="63"/>
    </row>
    <row r="21" spans="1:6" ht="22.5" customHeight="1">
      <c r="A21" s="32">
        <v>14</v>
      </c>
      <c r="B21" s="33" t="s">
        <v>32</v>
      </c>
      <c r="C21" s="32"/>
      <c r="D21" s="32"/>
    </row>
    <row r="22" spans="1:6" ht="22.5" customHeight="1">
      <c r="A22" s="32">
        <v>15</v>
      </c>
      <c r="B22" s="33" t="s">
        <v>33</v>
      </c>
      <c r="C22" s="32"/>
      <c r="D22" s="32"/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/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topLeftCell="A4" workbookViewId="0">
      <selection activeCell="L20" sqref="L20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8" t="s">
        <v>175</v>
      </c>
      <c r="E3" s="358"/>
      <c r="F3" s="358"/>
      <c r="G3" s="359"/>
      <c r="I3" s="49"/>
      <c r="J3" s="49"/>
    </row>
    <row r="4" spans="1:12">
      <c r="A4" s="53"/>
      <c r="B4" s="54"/>
      <c r="C4" s="172"/>
      <c r="D4" s="403" t="s">
        <v>154</v>
      </c>
      <c r="E4" s="403"/>
      <c r="F4" s="403"/>
      <c r="G4" s="403"/>
      <c r="H4" s="404"/>
      <c r="I4" s="405" t="s">
        <v>150</v>
      </c>
      <c r="J4" s="406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/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/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/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/>
      <c r="D11" s="84">
        <v>1140</v>
      </c>
      <c r="E11" s="84"/>
      <c r="F11" s="179"/>
      <c r="G11" s="179"/>
      <c r="H11" s="179">
        <v>10600</v>
      </c>
      <c r="I11" s="179"/>
      <c r="J11" s="179"/>
      <c r="K11" s="179">
        <v>1867.5</v>
      </c>
      <c r="L11" s="179">
        <v>443.42</v>
      </c>
    </row>
    <row r="12" spans="1:12">
      <c r="A12" s="31">
        <v>7</v>
      </c>
      <c r="B12" s="31" t="s">
        <v>26</v>
      </c>
      <c r="C12" s="166"/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165</v>
      </c>
      <c r="C13" s="167"/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>
        <v>380.7</v>
      </c>
      <c r="L13" s="179">
        <v>338.2</v>
      </c>
    </row>
    <row r="14" spans="1:12">
      <c r="A14" s="31">
        <v>9</v>
      </c>
      <c r="B14" s="31" t="s">
        <v>28</v>
      </c>
      <c r="C14" s="166"/>
      <c r="D14" s="86">
        <v>0</v>
      </c>
      <c r="E14" s="86"/>
      <c r="F14" s="179"/>
      <c r="G14" s="179"/>
      <c r="H14" s="179"/>
      <c r="I14" s="179"/>
      <c r="J14" s="179"/>
      <c r="K14" s="179">
        <v>330</v>
      </c>
      <c r="L14" s="179">
        <v>247</v>
      </c>
    </row>
    <row r="15" spans="1:12">
      <c r="A15" s="31">
        <v>10</v>
      </c>
      <c r="B15" s="31" t="s">
        <v>29</v>
      </c>
      <c r="C15" s="167"/>
      <c r="D15" s="85">
        <v>1067</v>
      </c>
      <c r="E15" s="85"/>
      <c r="F15" s="179">
        <v>422</v>
      </c>
      <c r="G15" s="179"/>
      <c r="H15" s="179"/>
      <c r="I15" s="179"/>
      <c r="J15" s="179"/>
      <c r="K15" s="179">
        <v>979</v>
      </c>
      <c r="L15" s="179">
        <v>518</v>
      </c>
    </row>
    <row r="16" spans="1:12">
      <c r="A16" s="31">
        <v>12</v>
      </c>
      <c r="B16" s="31" t="s">
        <v>31</v>
      </c>
      <c r="C16" s="167"/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>
        <v>366</v>
      </c>
      <c r="L16" s="179">
        <v>366</v>
      </c>
    </row>
    <row r="17" spans="1:12" ht="25.5">
      <c r="A17" s="31">
        <v>13</v>
      </c>
      <c r="B17" s="353" t="s">
        <v>163</v>
      </c>
      <c r="C17" s="168"/>
      <c r="D17" s="85">
        <v>1562</v>
      </c>
      <c r="E17" s="85">
        <v>3136</v>
      </c>
      <c r="F17" s="179"/>
      <c r="G17" s="179"/>
      <c r="H17" s="179"/>
      <c r="I17" s="179"/>
      <c r="J17" s="179"/>
      <c r="K17" s="179">
        <v>560</v>
      </c>
      <c r="L17" s="179">
        <v>560</v>
      </c>
    </row>
    <row r="18" spans="1:12">
      <c r="A18" s="31">
        <v>15</v>
      </c>
      <c r="B18" s="31" t="s">
        <v>66</v>
      </c>
      <c r="C18" s="169"/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/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/>
      <c r="D20" s="72">
        <v>363</v>
      </c>
      <c r="E20" s="72"/>
      <c r="F20" s="179">
        <v>400</v>
      </c>
      <c r="G20" s="179"/>
      <c r="H20" s="179"/>
      <c r="I20" s="179"/>
      <c r="J20" s="179"/>
      <c r="K20" s="179">
        <v>400</v>
      </c>
      <c r="L20" s="179">
        <v>200</v>
      </c>
    </row>
    <row r="21" spans="1:12">
      <c r="A21" s="31">
        <v>20</v>
      </c>
      <c r="B21" s="31" t="s">
        <v>103</v>
      </c>
      <c r="C21" s="163"/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/>
      <c r="D22" s="72">
        <v>0</v>
      </c>
      <c r="E22" s="72"/>
      <c r="F22" s="179"/>
      <c r="G22" s="179"/>
      <c r="H22" s="179"/>
      <c r="I22" s="179"/>
      <c r="J22" s="179"/>
      <c r="K22" s="179">
        <v>800</v>
      </c>
      <c r="L22" s="179">
        <v>600</v>
      </c>
    </row>
    <row r="23" spans="1:12">
      <c r="A23" s="31">
        <v>22</v>
      </c>
      <c r="B23" s="31" t="s">
        <v>102</v>
      </c>
      <c r="C23" s="163"/>
      <c r="D23" s="72">
        <v>860</v>
      </c>
      <c r="E23" s="72"/>
      <c r="F23" s="179"/>
      <c r="G23" s="179"/>
      <c r="H23" s="179"/>
      <c r="I23" s="179"/>
      <c r="J23" s="179"/>
      <c r="K23" s="179">
        <v>100</v>
      </c>
      <c r="L23" s="179">
        <v>100</v>
      </c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8986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5783.2</v>
      </c>
      <c r="L26" s="73">
        <f t="shared" si="0"/>
        <v>3372.62</v>
      </c>
    </row>
    <row r="27" spans="1:12">
      <c r="A27" s="31">
        <v>26</v>
      </c>
      <c r="B27" s="31" t="s">
        <v>38</v>
      </c>
      <c r="C27" s="220"/>
      <c r="D27" s="220">
        <v>16148</v>
      </c>
      <c r="E27" s="220">
        <v>1650</v>
      </c>
      <c r="F27" s="220">
        <v>1230</v>
      </c>
      <c r="G27" s="220"/>
      <c r="H27" s="220">
        <v>2102</v>
      </c>
      <c r="I27" s="220"/>
      <c r="J27" s="220"/>
      <c r="K27" s="220">
        <v>1410</v>
      </c>
      <c r="L27" s="220">
        <v>1070</v>
      </c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0</v>
      </c>
      <c r="D29" s="16">
        <f t="shared" ref="D29:L29" si="1">SUM(D26:D28)</f>
        <v>34770.199999999997</v>
      </c>
      <c r="E29" s="16">
        <f>SUM(E26:E28)</f>
        <v>10636</v>
      </c>
      <c r="F29" s="180">
        <f t="shared" si="1"/>
        <v>5152</v>
      </c>
      <c r="G29" s="180">
        <f t="shared" si="1"/>
        <v>0</v>
      </c>
      <c r="H29" s="180">
        <f t="shared" si="1"/>
        <v>12702</v>
      </c>
      <c r="I29" s="180">
        <f t="shared" si="1"/>
        <v>0</v>
      </c>
      <c r="J29" s="180">
        <f t="shared" si="1"/>
        <v>0</v>
      </c>
      <c r="K29" s="180">
        <f t="shared" si="1"/>
        <v>7193.2</v>
      </c>
      <c r="L29" s="180">
        <f t="shared" si="1"/>
        <v>4442.62</v>
      </c>
    </row>
    <row r="30" spans="1:12">
      <c r="A30" s="16">
        <v>29</v>
      </c>
      <c r="B30" s="58">
        <v>2022</v>
      </c>
      <c r="C30" s="16"/>
      <c r="D30" s="16">
        <v>25286.9</v>
      </c>
      <c r="E30" s="16">
        <v>13350</v>
      </c>
      <c r="F30" s="16">
        <v>23812</v>
      </c>
      <c r="G30" s="16"/>
      <c r="H30" s="16">
        <v>28662</v>
      </c>
      <c r="I30" s="16"/>
      <c r="J30" s="16"/>
      <c r="K30" s="16">
        <v>70</v>
      </c>
      <c r="L30" s="16">
        <v>70</v>
      </c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2023-08-03T04:44:36Z</dcterms:modified>
</cp:coreProperties>
</file>