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2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<sst xmlns="http://schemas.openxmlformats.org/spreadsheetml/2006/main" count="510" uniqueCount="178">
  <si>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</si>
  <si>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</si>
  <si>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</si>
  <si>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</si>
  <si>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</si>
  <si>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</si>
  <si>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</si>
  <si>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</si>
  <si>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</si>
  <si>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</si>
  <si>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</si>
  <si>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</si>
  <si>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</si>
  <si>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</si>
  <si>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</si>
  <si>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</si>
  <si>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</si>
  <si>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</si>
  <si>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</si>
  <si>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</si>
  <si>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</si>
  <si>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</si>
  <si>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</si>
  <si>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</si>
  <si>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</si>
  <si>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</si>
  <si>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</si>
  <si>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</si>
  <si>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</si>
  <si>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</si>
  <si>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</si>
  <si>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</si>
  <si>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</si>
  <si>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</si>
  <si>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</si>
  <si>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</si>
  <si>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</si>
  <si>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</si>
  <si>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</si>
  <si>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</si>
  <si>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</si>
  <si>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</si>
  <si>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</si>
  <si>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</si>
  <si>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</si>
  <si>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</si>
  <si>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</si>
  <si>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</si>
  <si>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</si>
  <si>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</si>
  <si>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</si>
  <si>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</si>
  <si>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</si>
  <si>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</si>
  <si>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</si>
  <si>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</si>
  <si>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</si>
  <si>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</si>
  <si>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</si>
  <si>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</si>
  <si>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</si>
  <si>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</si>
  <si>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</si>
  <si>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</si>
  <si>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</si>
  <si>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</si>
  <si>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</si>
  <si>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</si>
  <si>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</si>
  <si>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</si>
  <si>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</si>
  <si>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</si>
  <si>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</si>
  <si>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</si>
  <si>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</si>
  <si>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</si>
  <si>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</si>
  <si>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</si>
  <si>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</si>
  <si>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</si>
  <si>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</si>
  <si>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</si>
  <si>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</si>
  <si>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</si>
  <si>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</si>
  <si>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</si>
  <si>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</si>
  <si>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</si>
  <si>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</si>
  <si>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</si>
  <si>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</si>
  <si>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</si>
  <si>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</si>
  <si>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</si>
  <si>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</si>
  <si>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</si>
  <si>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</si>
  <si>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</si>
  <si>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</si>
  <si>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</si>
  <si>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</si>
  <si>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</si>
  <si>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</si>
  <si>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</si>
  <si>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</si>
  <si>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</si>
  <si>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</si>
  <si>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</si>
  <si>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</si>
  <si>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</si>
  <si>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</si>
  <si>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</si>
  <si>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</si>
  <si>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</si>
  <si>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</si>
  <si>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</si>
  <si>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</si>
  <si>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</si>
  <si>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</si>
  <si>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</si>
  <si>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</si>
  <si>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</si>
  <si>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</si>
  <si>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</si>
  <si>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</si>
  <si>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</si>
  <si>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</si>
  <si>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</si>
  <si>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</si>
  <si>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</si>
  <si>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</si>
  <si>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</si>
  <si>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</si>
  <si>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</si>
  <si>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</si>
  <si>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</si>
  <si>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</si>
  <si>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</si>
  <si>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</si>
  <si>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</si>
  <si>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</si>
  <si>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</si>
  <si>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</si>
  <si>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</si>
  <si>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</si>
  <si>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</si>
  <si>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</si>
  <si>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</si>
  <si>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</si>
  <si>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</si>
  <si>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</si>
  <si>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</si>
  <si>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</si>
  <si>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</si>
  <si>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</si>
  <si>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</si>
  <si>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</si>
  <si>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</si>
  <si>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</si>
  <si>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</si>
  <si>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</si>
  <si>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</si>
  <si>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</si>
  <si>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</si>
  <si>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</si>
  <si>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</si>
  <si>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</si>
  <si>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</si>
  <si>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</si>
  <si>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</si>
  <si>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</si>
  <si>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</si>
  <si>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 08 августа  2023 года</t>
  </si>
  <si>
    <t>08 августа  2023 года</t>
  </si>
  <si>
    <t>на 08 августа   2023 года</t>
  </si>
  <si>
    <t xml:space="preserve"> на 08 августа 2023 года</t>
  </si>
  <si>
    <t>на  08 августа 2023 года.</t>
  </si>
  <si>
    <t>НА 08 августа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</si>
</sst>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6" ht="21" customHeight="1">
      <c r="A2" s="368" t="s">
        <v>122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6" ht="18" customHeight="1">
      <c r="A3" s="369" t="s">
        <v>172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</row>
    <row r="4" spans="1:26" ht="15" customHeight="1">
      <c r="A4" s="224"/>
      <c r="B4" s="229"/>
      <c r="C4" s="93" t="s">
        <v>41</v>
      </c>
      <c r="D4" s="370" t="s">
        <v>123</v>
      </c>
      <c r="E4" s="371"/>
      <c r="F4" s="372"/>
      <c r="G4" s="87" t="s">
        <v>136</v>
      </c>
      <c r="H4" s="373" t="s">
        <v>42</v>
      </c>
      <c r="I4" s="374"/>
      <c r="J4" s="375"/>
      <c r="K4" s="87" t="s">
        <v>136</v>
      </c>
      <c r="L4" s="373" t="s">
        <v>124</v>
      </c>
      <c r="M4" s="374"/>
      <c r="N4" s="375"/>
      <c r="O4" s="95" t="s">
        <v>136</v>
      </c>
      <c r="P4" s="365" t="s">
        <v>125</v>
      </c>
      <c r="Q4" s="366"/>
      <c r="R4" s="367"/>
      <c r="S4" s="95" t="s">
        <v>136</v>
      </c>
      <c r="T4" s="365" t="s">
        <v>144</v>
      </c>
      <c r="U4" s="366"/>
      <c r="V4" s="367"/>
      <c r="W4" s="95" t="s">
        <v>136</v>
      </c>
      <c r="X4" s="365" t="s">
        <v>92</v>
      </c>
      <c r="Y4" s="366"/>
      <c r="Z4" s="367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workbookViewId="0">
      <selection activeCell="A3" sqref="A3:N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>
      <c r="A2" s="378" t="s">
        <v>109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>
      <c r="A3" s="379" t="s">
        <v>173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15.75">
      <c r="A4" s="2">
        <v>20</v>
      </c>
      <c r="B4" s="3"/>
      <c r="C4" s="207" t="s">
        <v>1</v>
      </c>
      <c r="D4" s="207" t="s">
        <v>2</v>
      </c>
      <c r="E4" s="380" t="s">
        <v>3</v>
      </c>
      <c r="F4" s="381"/>
      <c r="G4" s="67" t="s">
        <v>4</v>
      </c>
      <c r="H4" s="380" t="s">
        <v>5</v>
      </c>
      <c r="I4" s="381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6" t="s">
        <v>12</v>
      </c>
      <c r="F5" s="377"/>
      <c r="G5" s="70" t="s">
        <v>13</v>
      </c>
      <c r="H5" s="376" t="s">
        <v>14</v>
      </c>
      <c r="I5" s="377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7481.5</v>
      </c>
      <c r="E13" s="79">
        <f>уборка1!D13+уборка1!H13+уборка1!P13+уборка1!T13+уборка2!D13+уборка2!H13+уборка2!L13+уборка2!P13+уборка2!T13+уборка2!Z13</f>
        <v>7481.5</v>
      </c>
      <c r="F13" s="76"/>
      <c r="G13" s="76">
        <f t="shared" si="0"/>
        <v>96.89932520820112</v>
      </c>
      <c r="H13" s="76">
        <f>уборка1!E13+уборка1!I13+уборка1!Q13+уборка1!U13+уборка2!E13+уборка2!I13+уборка2!M13+уборка2!Q13+уборка2!U13+уборка2!AA13</f>
        <v>26314</v>
      </c>
      <c r="I13" s="76"/>
      <c r="J13" s="76" t="e">
        <f t="shared" si="1"/>
        <v>#DIV/0!</v>
      </c>
      <c r="K13" s="292">
        <f t="shared" si="4"/>
        <v>35.172091158190206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97467.25</v>
      </c>
      <c r="E25" s="79">
        <f>уборка1!D25+уборка1!H25+уборка1!P25+уборка1!T25+уборка2!D26+уборка2!H26+уборка2!L26+уборка2!P26+уборка2!T26+уборка2!Z26</f>
        <v>97467.25</v>
      </c>
      <c r="F25" s="209">
        <f>SUM(F7:F24)</f>
        <v>0</v>
      </c>
      <c r="G25" s="76">
        <f t="shared" si="0"/>
        <v>99.754980853401477</v>
      </c>
      <c r="H25" s="324">
        <f>уборка1!E25+уборка1!I25+уборка1!Q25+уборка1!U25+уборка2!E26+уборка2!I26+уборка2!M26+уборка2!Q26+уборка2!U26+уборка2!AA26</f>
        <v>380592.13999999996</v>
      </c>
      <c r="I25" s="209">
        <f>SUM(I7:I24)</f>
        <v>0</v>
      </c>
      <c r="J25" s="76" t="e">
        <f t="shared" si="1"/>
        <v>#DIV/0!</v>
      </c>
      <c r="K25" s="292">
        <f t="shared" si="4"/>
        <v>39.048207474818462</v>
      </c>
      <c r="L25" s="345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/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93090</v>
      </c>
      <c r="I26" s="76"/>
      <c r="J26" s="76" t="e">
        <f t="shared" si="1"/>
        <v>#DIV/0!</v>
      </c>
      <c r="K26" s="292">
        <f t="shared" si="4"/>
        <v>36.057636441104698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123465.25</v>
      </c>
      <c r="E28" s="79">
        <f>уборка1!D28+уборка1!H28+уборка1!P28+уборка1!T28+уборка2!D29+уборка2!H29+уборка2!L29+уборка2!P29+уборка2!T29+уборка2!Z29</f>
        <v>123465.25</v>
      </c>
      <c r="F28" s="76">
        <f>SUM(F25:F27)</f>
        <v>0</v>
      </c>
      <c r="G28" s="76">
        <f t="shared" si="0"/>
        <v>99.404692175373455</v>
      </c>
      <c r="H28" s="324">
        <f>уборка1!E28+уборка1!I28+уборка1!Q28+уборка1!U28+уборка2!E29+уборка2!I29+уборка2!M29+уборка2!Q29+уборка2!U29+уборка2!AA29</f>
        <v>474294.63999999996</v>
      </c>
      <c r="I28" s="76">
        <f>SUM(I25:I27)</f>
        <v>0</v>
      </c>
      <c r="J28" s="76" t="e">
        <f t="shared" si="1"/>
        <v>#DIV/0!</v>
      </c>
      <c r="K28" s="292">
        <f t="shared" si="4"/>
        <v>38.415233436128787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116835.1</v>
      </c>
      <c r="E29" s="79">
        <f>уборка1!D29+уборка1!H29+уборка1!P29+уборка1!T29+уборка2!D30+уборка2!H30+уборка2!L30+уборка2!P30+уборка2!T30+уборка2!Z30</f>
        <v>116835.1</v>
      </c>
      <c r="F29" s="76">
        <v>0</v>
      </c>
      <c r="G29" s="76">
        <f t="shared" si="0"/>
        <v>99.095011878499193</v>
      </c>
      <c r="H29" s="324">
        <f>уборка1!E29+уборка1!I29+уборка1!Q29+уборка1!U29+уборка2!E30+уборка2!I30+уборка2!M30+уборка2!Q30+уборка2!U30+уборка2!AA30</f>
        <v>417125.30000000005</v>
      </c>
      <c r="I29" s="346">
        <v>0</v>
      </c>
      <c r="J29" s="76" t="e">
        <f t="shared" si="1"/>
        <v>#DIV/0!</v>
      </c>
      <c r="K29" s="292">
        <f t="shared" si="4"/>
        <v>35.702053578077141</v>
      </c>
      <c r="L29" s="346">
        <v>0</v>
      </c>
      <c r="M29" s="346"/>
      <c r="N29" s="76" t="e">
        <f t="shared" si="2"/>
        <v>#DIV/0!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A3" sqref="A3:R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2" ht="15.75" customHeight="1">
      <c r="A2" s="368" t="s">
        <v>110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4.25" customHeight="1">
      <c r="A3" s="382" t="s">
        <v>173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22">
      <c r="A4" s="2"/>
      <c r="B4" s="12"/>
      <c r="C4" s="93" t="s">
        <v>41</v>
      </c>
      <c r="D4" s="370" t="s">
        <v>42</v>
      </c>
      <c r="E4" s="371"/>
      <c r="F4" s="372"/>
      <c r="G4" s="87" t="s">
        <v>41</v>
      </c>
      <c r="H4" s="373" t="s">
        <v>94</v>
      </c>
      <c r="I4" s="374"/>
      <c r="J4" s="375"/>
      <c r="K4" s="94" t="s">
        <v>41</v>
      </c>
      <c r="L4" s="373" t="s">
        <v>96</v>
      </c>
      <c r="M4" s="374"/>
      <c r="N4" s="375"/>
      <c r="O4" s="95" t="s">
        <v>41</v>
      </c>
      <c r="P4" s="365" t="s">
        <v>97</v>
      </c>
      <c r="Q4" s="366"/>
      <c r="R4" s="367"/>
      <c r="S4" s="96" t="s">
        <v>41</v>
      </c>
      <c r="T4" s="370" t="s">
        <v>43</v>
      </c>
      <c r="U4" s="371"/>
      <c r="V4" s="372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X7" workbookViewId="0">
      <selection activeCell="AJ18" sqref="AJ18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3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44" ht="15.75">
      <c r="A2" s="384" t="s">
        <v>110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44" ht="20.25">
      <c r="A3" s="385" t="s">
        <v>173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44">
      <c r="A4" s="2"/>
      <c r="B4" s="12"/>
      <c r="C4" s="93" t="s">
        <v>41</v>
      </c>
      <c r="D4" s="370" t="s">
        <v>104</v>
      </c>
      <c r="E4" s="371"/>
      <c r="F4" s="372"/>
      <c r="G4" s="87" t="s">
        <v>41</v>
      </c>
      <c r="H4" s="373" t="s">
        <v>107</v>
      </c>
      <c r="I4" s="374"/>
      <c r="J4" s="375"/>
      <c r="K4" s="94" t="s">
        <v>41</v>
      </c>
      <c r="L4" s="373" t="s">
        <v>92</v>
      </c>
      <c r="M4" s="374"/>
      <c r="N4" s="375"/>
      <c r="O4" s="95" t="s">
        <v>41</v>
      </c>
      <c r="P4" s="365" t="s">
        <v>106</v>
      </c>
      <c r="Q4" s="366"/>
      <c r="R4" s="367"/>
      <c r="S4" s="95" t="s">
        <v>41</v>
      </c>
      <c r="T4" s="365" t="s">
        <v>108</v>
      </c>
      <c r="U4" s="366"/>
      <c r="V4" s="367"/>
      <c r="W4" s="2"/>
      <c r="X4" s="12"/>
      <c r="Y4" s="87" t="s">
        <v>41</v>
      </c>
      <c r="Z4" s="370" t="s">
        <v>105</v>
      </c>
      <c r="AA4" s="371"/>
      <c r="AB4" s="372"/>
      <c r="AC4" s="87" t="s">
        <v>41</v>
      </c>
      <c r="AD4" s="373" t="s">
        <v>121</v>
      </c>
      <c r="AE4" s="374"/>
      <c r="AF4" s="375"/>
      <c r="AG4" s="87" t="s">
        <v>41</v>
      </c>
      <c r="AH4" s="373" t="s">
        <v>138</v>
      </c>
      <c r="AI4" s="374"/>
      <c r="AJ4" s="375"/>
      <c r="AK4" s="87" t="s">
        <v>41</v>
      </c>
      <c r="AL4" s="373" t="s">
        <v>139</v>
      </c>
      <c r="AM4" s="374"/>
      <c r="AN4" s="375"/>
      <c r="AO4" s="87" t="s">
        <v>41</v>
      </c>
      <c r="AP4" s="373" t="s">
        <v>140</v>
      </c>
      <c r="AQ4" s="374"/>
      <c r="AR4" s="375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230.9</v>
      </c>
      <c r="Q13" s="81">
        <v>431.3</v>
      </c>
      <c r="R13" s="81">
        <f t="shared" si="0"/>
        <v>18.679081853616285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341.1</v>
      </c>
      <c r="AI13" s="132">
        <v>535.4</v>
      </c>
      <c r="AJ13" s="117">
        <f t="shared" si="7"/>
        <v>15.696276751685721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560.6</v>
      </c>
      <c r="AI14" s="121">
        <v>761.9</v>
      </c>
      <c r="AJ14" s="120">
        <f t="shared" si="7"/>
        <v>13.590795576168391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921</v>
      </c>
      <c r="AI18" s="121">
        <v>1461</v>
      </c>
      <c r="AJ18" s="109">
        <f t="shared" si="7"/>
        <v>15.863192182410424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230.9</v>
      </c>
      <c r="Q26" s="83">
        <f>SUM(Q7:Q25)</f>
        <v>431.3</v>
      </c>
      <c r="R26" s="81">
        <f t="shared" si="0"/>
        <v>18.679081853616285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1822.7</v>
      </c>
      <c r="AI26" s="203">
        <f>SUM(AI7:AI25)</f>
        <v>2758.3</v>
      </c>
      <c r="AJ26" s="124">
        <f t="shared" si="7"/>
        <v>15.133044384704011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4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494</v>
      </c>
      <c r="AI27" s="211">
        <v>472</v>
      </c>
      <c r="AJ27" s="124">
        <f t="shared" si="7"/>
        <v>9.5546558704453446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230.9</v>
      </c>
      <c r="Q29" s="83">
        <f>SUM(Q26:Q28)</f>
        <v>431.3</v>
      </c>
      <c r="R29" s="81">
        <f t="shared" si="0"/>
        <v>18.679081853616285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8">
        <f>SUM(AH26:AH28)</f>
        <v>2316.6999999999998</v>
      </c>
      <c r="AI29" s="203">
        <f>SUM(AI26:AI28)</f>
        <v>3230.3</v>
      </c>
      <c r="AJ29" s="124">
        <f t="shared" si="7"/>
        <v>13.943540380713948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4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345</v>
      </c>
      <c r="Q30" s="83">
        <v>362.7</v>
      </c>
      <c r="R30" s="81">
        <f t="shared" si="0"/>
        <v>10.513043478260869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8807</v>
      </c>
      <c r="AI30" s="341">
        <v>6710</v>
      </c>
      <c r="AJ30" s="137">
        <f t="shared" si="7"/>
        <v>7.6189394799591241</v>
      </c>
      <c r="AK30" s="209">
        <v>1517</v>
      </c>
      <c r="AL30" s="75">
        <v>1517</v>
      </c>
      <c r="AM30" s="339">
        <v>1422.4</v>
      </c>
      <c r="AN30" s="361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K16" sqref="K16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1:15" ht="18.75">
      <c r="A3" s="391" t="s">
        <v>111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0.25">
      <c r="A4" s="392" t="s">
        <v>174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15.75">
      <c r="A5" s="18"/>
      <c r="B5" s="3"/>
      <c r="C5" s="393" t="s">
        <v>53</v>
      </c>
      <c r="D5" s="394"/>
      <c r="E5" s="395" t="s">
        <v>54</v>
      </c>
      <c r="F5" s="396"/>
      <c r="G5" s="395" t="s">
        <v>55</v>
      </c>
      <c r="H5" s="396"/>
      <c r="I5" s="19" t="s">
        <v>158</v>
      </c>
      <c r="J5" s="395" t="s">
        <v>56</v>
      </c>
      <c r="K5" s="396"/>
      <c r="L5" s="395" t="s">
        <v>57</v>
      </c>
      <c r="M5" s="396"/>
      <c r="N5" s="395" t="s">
        <v>58</v>
      </c>
      <c r="O5" s="396"/>
    </row>
    <row r="6" spans="1:15" ht="15" customHeight="1">
      <c r="A6" s="20" t="s">
        <v>59</v>
      </c>
      <c r="B6" s="21" t="s">
        <v>10</v>
      </c>
      <c r="C6" s="386"/>
      <c r="D6" s="387"/>
      <c r="E6" s="388" t="s">
        <v>60</v>
      </c>
      <c r="F6" s="389"/>
      <c r="G6" s="388" t="s">
        <v>61</v>
      </c>
      <c r="H6" s="389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54</v>
      </c>
      <c r="D19" s="37">
        <f>M19*390/100</f>
        <v>67.47</v>
      </c>
      <c r="E19" s="37">
        <f>C19*J19/100</f>
        <v>52.92</v>
      </c>
      <c r="F19" s="37">
        <f>D19*K19/100</f>
        <v>66.120599999999996</v>
      </c>
      <c r="G19" s="37">
        <f>E19*N19/3.4</f>
        <v>60.702352941176471</v>
      </c>
      <c r="H19" s="37">
        <f>F19*O19/3.4</f>
        <v>81.678388235294122</v>
      </c>
      <c r="I19" s="38">
        <f>G19-H19</f>
        <v>-20.976035294117651</v>
      </c>
      <c r="J19" s="39">
        <v>98</v>
      </c>
      <c r="K19" s="39">
        <v>98</v>
      </c>
      <c r="L19" s="37">
        <v>13.5</v>
      </c>
      <c r="M19" s="37">
        <v>17.3</v>
      </c>
      <c r="N19" s="37">
        <v>3.9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54</v>
      </c>
      <c r="D24" s="46">
        <f t="shared" si="0"/>
        <v>145.15800000000002</v>
      </c>
      <c r="E24" s="46">
        <f t="shared" si="0"/>
        <v>52.92</v>
      </c>
      <c r="F24" s="46">
        <f t="shared" si="0"/>
        <v>142.25484</v>
      </c>
      <c r="G24" s="46">
        <f>SUM(G19:G23)</f>
        <v>60.702352941176471</v>
      </c>
      <c r="H24" s="46">
        <f t="shared" si="0"/>
        <v>166.76959764705884</v>
      </c>
      <c r="I24" s="46">
        <f>G24-H24</f>
        <v>-106.06724470588237</v>
      </c>
      <c r="J24" s="44">
        <f>E24/C24*100</f>
        <v>98</v>
      </c>
      <c r="K24" s="44">
        <f>F24/D24*100</f>
        <v>97.999999999999986</v>
      </c>
      <c r="L24" s="46">
        <f>C24/400*100</f>
        <v>13.5</v>
      </c>
      <c r="M24" s="46">
        <f>D24/858*100</f>
        <v>16.918181818181822</v>
      </c>
      <c r="N24" s="46">
        <f>G24*3.4/E24</f>
        <v>3.9</v>
      </c>
      <c r="O24" s="46">
        <f>H24*3.4/F24</f>
        <v>3.9859215475550784</v>
      </c>
    </row>
    <row r="25" spans="1:16">
      <c r="C25" s="11"/>
      <c r="I25" s="47">
        <f>G24-H24</f>
        <v>-106.06724470588237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1" t="s">
        <v>175</v>
      </c>
      <c r="C3" s="402"/>
      <c r="D3" s="402"/>
      <c r="E3" s="402"/>
      <c r="F3" s="402"/>
      <c r="G3" s="402"/>
      <c r="H3" s="402"/>
      <c r="I3" s="402"/>
      <c r="J3" s="402"/>
      <c r="K3" s="402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9" t="s">
        <v>64</v>
      </c>
      <c r="D5" s="400"/>
      <c r="E5" s="399" t="s">
        <v>65</v>
      </c>
      <c r="F5" s="400"/>
      <c r="G5" s="397" t="s">
        <v>116</v>
      </c>
      <c r="H5" s="398"/>
      <c r="I5" s="399" t="s">
        <v>75</v>
      </c>
      <c r="J5" s="400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>
        <v>38</v>
      </c>
      <c r="J19" s="336">
        <v>1157.2</v>
      </c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38</v>
      </c>
      <c r="J30" s="193">
        <f t="shared" si="0"/>
        <v>1157.2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38</v>
      </c>
      <c r="J33" s="193">
        <f t="shared" si="1"/>
        <v>1157.2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1698.8</v>
      </c>
      <c r="I34" s="193">
        <v>266</v>
      </c>
      <c r="J34" s="193">
        <v>1908.5</v>
      </c>
      <c r="K34" s="16">
        <v>76.599999999999994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1" t="s">
        <v>68</v>
      </c>
      <c r="B2" s="391"/>
      <c r="C2" s="391"/>
      <c r="D2" s="391"/>
    </row>
    <row r="3" spans="1:5" ht="20.25" customHeight="1">
      <c r="A3" s="391" t="s">
        <v>112</v>
      </c>
      <c r="B3" s="391"/>
      <c r="C3" s="391"/>
      <c r="D3" s="391"/>
    </row>
    <row r="4" spans="1:5" ht="19.5" customHeight="1">
      <c r="A4" s="369" t="s">
        <v>176</v>
      </c>
      <c r="B4" s="369"/>
      <c r="C4" s="369"/>
      <c r="D4" s="369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1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177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3" t="s">
        <v>154</v>
      </c>
      <c r="E4" s="403"/>
      <c r="F4" s="403"/>
      <c r="G4" s="403"/>
      <c r="H4" s="404"/>
      <c r="I4" s="405" t="s">
        <v>150</v>
      </c>
      <c r="J4" s="406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>
        <v>1867.5</v>
      </c>
      <c r="L11" s="179">
        <v>443.42</v>
      </c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979</v>
      </c>
      <c r="L15" s="179">
        <v>518</v>
      </c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366</v>
      </c>
      <c r="L16" s="179">
        <v>366</v>
      </c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5783.2</v>
      </c>
      <c r="L26" s="73">
        <f t="shared" si="0"/>
        <v>3372.62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>
        <v>1410</v>
      </c>
      <c r="L27" s="220">
        <v>1070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7193.2</v>
      </c>
      <c r="L29" s="180">
        <f t="shared" si="1"/>
        <v>4442.62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13350</v>
      </c>
      <c r="F30" s="16">
        <v>23812</v>
      </c>
      <c r="G30" s="16"/>
      <c r="H30" s="16">
        <v>28662</v>
      </c>
      <c r="I30" s="16"/>
      <c r="J30" s="16"/>
      <c r="K30" s="16">
        <v>70</v>
      </c>
      <c r="L30" s="16">
        <v>70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2023-08-08T04:37:38Z</dcterms:modified>
</cp:coreProperties>
</file>